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_Projekty\_2017\DH_převod_FM_ DĚTSKÉ HŘIŠTĚ K HÁJKU\Export\"/>
    </mc:Choice>
  </mc:AlternateContent>
  <bookViews>
    <workbookView xWindow="0" yWindow="0" windowWidth="24465" windowHeight="8865"/>
  </bookViews>
  <sheets>
    <sheet name="Rekapitulace stavby" sheetId="1" r:id="rId1"/>
    <sheet name="SO 00 - Vedlejší a ostatn..." sheetId="2" r:id="rId2"/>
    <sheet name="SO 01 - Hřiště" sheetId="3" r:id="rId3"/>
  </sheets>
  <definedNames>
    <definedName name="_xlnm.Print_Titles" localSheetId="0">'Rekapitulace stavby'!$85:$85</definedName>
    <definedName name="_xlnm.Print_Titles" localSheetId="1">'SO 00 - Vedlejší a ostatn...'!$117:$117</definedName>
    <definedName name="_xlnm.Print_Titles" localSheetId="2">'SO 01 - Hřiště'!$127:$127</definedName>
    <definedName name="_xlnm.Print_Area" localSheetId="0">'Rekapitulace stavby'!$C$4:$AP$70,'Rekapitulace stavby'!$C$76:$AP$97</definedName>
    <definedName name="_xlnm.Print_Area" localSheetId="1">'SO 00 - Vedlejší a ostatn...'!$C$4:$Q$70,'SO 00 - Vedlejší a ostatn...'!$C$76:$Q$101,'SO 00 - Vedlejší a ostatn...'!$C$107:$Q$150</definedName>
    <definedName name="_xlnm.Print_Area" localSheetId="2">'SO 01 - Hřiště'!$C$4:$Q$70,'SO 01 - Hřiště'!$C$76:$Q$111,'SO 01 - Hřiště'!$C$117:$Q$304</definedName>
  </definedNames>
  <calcPr calcId="162913"/>
</workbook>
</file>

<file path=xl/calcChain.xml><?xml version="1.0" encoding="utf-8"?>
<calcChain xmlns="http://schemas.openxmlformats.org/spreadsheetml/2006/main">
  <c r="AB297" i="3" l="1"/>
  <c r="W285" i="3"/>
  <c r="H98" i="3" s="1"/>
  <c r="M285" i="3"/>
  <c r="AB259" i="3"/>
  <c r="Z248" i="3"/>
  <c r="W237" i="3"/>
  <c r="H94" i="3" s="1"/>
  <c r="BA89" i="1"/>
  <c r="AZ89" i="1"/>
  <c r="BI304" i="3"/>
  <c r="BH304" i="3"/>
  <c r="BG304" i="3"/>
  <c r="BF304" i="3"/>
  <c r="X304" i="3"/>
  <c r="W304" i="3"/>
  <c r="P304" i="3"/>
  <c r="BE304" i="3" s="1"/>
  <c r="BK304" i="3"/>
  <c r="V304" i="3"/>
  <c r="BI303" i="3"/>
  <c r="BH303" i="3"/>
  <c r="BG303" i="3"/>
  <c r="BF303" i="3"/>
  <c r="X303" i="3"/>
  <c r="W303" i="3"/>
  <c r="V303" i="3"/>
  <c r="BK303" i="3" s="1"/>
  <c r="P303" i="3" s="1"/>
  <c r="BE303" i="3" s="1"/>
  <c r="BI302" i="3"/>
  <c r="BH302" i="3"/>
  <c r="BG302" i="3"/>
  <c r="BF302" i="3"/>
  <c r="X302" i="3"/>
  <c r="W302" i="3"/>
  <c r="P302" i="3"/>
  <c r="BE302" i="3" s="1"/>
  <c r="BK302" i="3"/>
  <c r="V302" i="3"/>
  <c r="BI301" i="3"/>
  <c r="BH301" i="3"/>
  <c r="BG301" i="3"/>
  <c r="BF301" i="3"/>
  <c r="X301" i="3"/>
  <c r="W301" i="3"/>
  <c r="V301" i="3"/>
  <c r="BK301" i="3" s="1"/>
  <c r="BI300" i="3"/>
  <c r="BH300" i="3"/>
  <c r="BG300" i="3"/>
  <c r="BF300" i="3"/>
  <c r="X300" i="3"/>
  <c r="X299" i="3" s="1"/>
  <c r="K101" i="3" s="1"/>
  <c r="W300" i="3"/>
  <c r="W299" i="3" s="1"/>
  <c r="P300" i="3"/>
  <c r="BE300" i="3" s="1"/>
  <c r="BK300" i="3"/>
  <c r="V300" i="3"/>
  <c r="H101" i="3"/>
  <c r="BI298" i="3"/>
  <c r="BH298" i="3"/>
  <c r="BG298" i="3"/>
  <c r="BF298" i="3"/>
  <c r="X298" i="3"/>
  <c r="X297" i="3" s="1"/>
  <c r="K100" i="3" s="1"/>
  <c r="W298" i="3"/>
  <c r="W297" i="3" s="1"/>
  <c r="H100" i="3" s="1"/>
  <c r="AD298" i="3"/>
  <c r="AD297" i="3" s="1"/>
  <c r="AB298" i="3"/>
  <c r="Z298" i="3"/>
  <c r="Z297" i="3" s="1"/>
  <c r="BK298" i="3"/>
  <c r="BK297" i="3" s="1"/>
  <c r="M297" i="3" s="1"/>
  <c r="M100" i="3" s="1"/>
  <c r="P298" i="3"/>
  <c r="BE298" i="3" s="1"/>
  <c r="V298" i="3"/>
  <c r="BI296" i="3"/>
  <c r="BH296" i="3"/>
  <c r="BG296" i="3"/>
  <c r="BF296" i="3"/>
  <c r="X296" i="3"/>
  <c r="W296" i="3"/>
  <c r="AD296" i="3"/>
  <c r="AB296" i="3"/>
  <c r="Z296" i="3"/>
  <c r="BK296" i="3"/>
  <c r="P296" i="3"/>
  <c r="BE296" i="3" s="1"/>
  <c r="V296" i="3"/>
  <c r="BI291" i="3"/>
  <c r="BH291" i="3"/>
  <c r="BG291" i="3"/>
  <c r="BF291" i="3"/>
  <c r="X291" i="3"/>
  <c r="W291" i="3"/>
  <c r="AD291" i="3"/>
  <c r="AB291" i="3"/>
  <c r="Z291" i="3"/>
  <c r="BK291" i="3"/>
  <c r="V291" i="3"/>
  <c r="P291" i="3" s="1"/>
  <c r="BE291" i="3" s="1"/>
  <c r="BI290" i="3"/>
  <c r="BH290" i="3"/>
  <c r="BG290" i="3"/>
  <c r="BF290" i="3"/>
  <c r="X290" i="3"/>
  <c r="X289" i="3" s="1"/>
  <c r="K99" i="3" s="1"/>
  <c r="W290" i="3"/>
  <c r="W289" i="3" s="1"/>
  <c r="H99" i="3" s="1"/>
  <c r="AD290" i="3"/>
  <c r="AB290" i="3"/>
  <c r="AB289" i="3" s="1"/>
  <c r="Z290" i="3"/>
  <c r="Z289" i="3" s="1"/>
  <c r="P290" i="3"/>
  <c r="BE290" i="3" s="1"/>
  <c r="V290" i="3"/>
  <c r="BK290" i="3" s="1"/>
  <c r="BK289" i="3" s="1"/>
  <c r="M289" i="3" s="1"/>
  <c r="M99" i="3"/>
  <c r="BI286" i="3"/>
  <c r="BH286" i="3"/>
  <c r="BG286" i="3"/>
  <c r="BF286" i="3"/>
  <c r="X286" i="3"/>
  <c r="X285" i="3" s="1"/>
  <c r="K98" i="3" s="1"/>
  <c r="W286" i="3"/>
  <c r="AD286" i="3"/>
  <c r="AD285" i="3" s="1"/>
  <c r="AB286" i="3"/>
  <c r="AB285" i="3" s="1"/>
  <c r="Z286" i="3"/>
  <c r="Z285" i="3" s="1"/>
  <c r="P286" i="3"/>
  <c r="BE286" i="3" s="1"/>
  <c r="V286" i="3"/>
  <c r="BK286" i="3" s="1"/>
  <c r="BK285" i="3" s="1"/>
  <c r="M98" i="3"/>
  <c r="BI283" i="3"/>
  <c r="BH283" i="3"/>
  <c r="BG283" i="3"/>
  <c r="BF283" i="3"/>
  <c r="X283" i="3"/>
  <c r="W283" i="3"/>
  <c r="AD283" i="3"/>
  <c r="AB283" i="3"/>
  <c r="Z283" i="3"/>
  <c r="P283" i="3"/>
  <c r="BE283" i="3" s="1"/>
  <c r="V283" i="3"/>
  <c r="BK283" i="3" s="1"/>
  <c r="BI279" i="3"/>
  <c r="BH279" i="3"/>
  <c r="BG279" i="3"/>
  <c r="BF279" i="3"/>
  <c r="X279" i="3"/>
  <c r="W279" i="3"/>
  <c r="AD279" i="3"/>
  <c r="AB279" i="3"/>
  <c r="Z279" i="3"/>
  <c r="V279" i="3"/>
  <c r="BI277" i="3"/>
  <c r="BH277" i="3"/>
  <c r="BG277" i="3"/>
  <c r="BF277" i="3"/>
  <c r="X277" i="3"/>
  <c r="W277" i="3"/>
  <c r="AD277" i="3"/>
  <c r="AB277" i="3"/>
  <c r="Z277" i="3"/>
  <c r="BK277" i="3"/>
  <c r="P277" i="3"/>
  <c r="BE277" i="3" s="1"/>
  <c r="V277" i="3"/>
  <c r="BI274" i="3"/>
  <c r="BH274" i="3"/>
  <c r="BG274" i="3"/>
  <c r="BF274" i="3"/>
  <c r="X274" i="3"/>
  <c r="W274" i="3"/>
  <c r="AD274" i="3"/>
  <c r="AB274" i="3"/>
  <c r="Z274" i="3"/>
  <c r="BK274" i="3"/>
  <c r="V274" i="3"/>
  <c r="P274" i="3" s="1"/>
  <c r="BE274" i="3" s="1"/>
  <c r="BI273" i="3"/>
  <c r="BH273" i="3"/>
  <c r="BG273" i="3"/>
  <c r="BF273" i="3"/>
  <c r="X273" i="3"/>
  <c r="W273" i="3"/>
  <c r="AD273" i="3"/>
  <c r="AB273" i="3"/>
  <c r="Z273" i="3"/>
  <c r="P273" i="3"/>
  <c r="BE273" i="3" s="1"/>
  <c r="V273" i="3"/>
  <c r="BK273" i="3" s="1"/>
  <c r="BI270" i="3"/>
  <c r="BH270" i="3"/>
  <c r="BG270" i="3"/>
  <c r="BF270" i="3"/>
  <c r="X270" i="3"/>
  <c r="W270" i="3"/>
  <c r="AD270" i="3"/>
  <c r="AB270" i="3"/>
  <c r="Z270" i="3"/>
  <c r="V270" i="3"/>
  <c r="BI269" i="3"/>
  <c r="BH269" i="3"/>
  <c r="BG269" i="3"/>
  <c r="BF269" i="3"/>
  <c r="X269" i="3"/>
  <c r="W269" i="3"/>
  <c r="AD269" i="3"/>
  <c r="AD265" i="3" s="1"/>
  <c r="AB269" i="3"/>
  <c r="Z269" i="3"/>
  <c r="BK269" i="3"/>
  <c r="P269" i="3"/>
  <c r="BE269" i="3" s="1"/>
  <c r="V269" i="3"/>
  <c r="BI266" i="3"/>
  <c r="BH266" i="3"/>
  <c r="BG266" i="3"/>
  <c r="BF266" i="3"/>
  <c r="X266" i="3"/>
  <c r="W266" i="3"/>
  <c r="W265" i="3" s="1"/>
  <c r="H97" i="3" s="1"/>
  <c r="AD266" i="3"/>
  <c r="AB266" i="3"/>
  <c r="Z266" i="3"/>
  <c r="BK266" i="3"/>
  <c r="V266" i="3"/>
  <c r="P266" i="3" s="1"/>
  <c r="BE266" i="3" s="1"/>
  <c r="BI264" i="3"/>
  <c r="BH264" i="3"/>
  <c r="BG264" i="3"/>
  <c r="BF264" i="3"/>
  <c r="X264" i="3"/>
  <c r="W264" i="3"/>
  <c r="AD264" i="3"/>
  <c r="AB264" i="3"/>
  <c r="Z264" i="3"/>
  <c r="BK264" i="3"/>
  <c r="V264" i="3"/>
  <c r="P264" i="3" s="1"/>
  <c r="BE264" i="3" s="1"/>
  <c r="BI260" i="3"/>
  <c r="BH260" i="3"/>
  <c r="BG260" i="3"/>
  <c r="BF260" i="3"/>
  <c r="X260" i="3"/>
  <c r="X259" i="3" s="1"/>
  <c r="K96" i="3" s="1"/>
  <c r="W260" i="3"/>
  <c r="AD260" i="3"/>
  <c r="AD259" i="3" s="1"/>
  <c r="AB260" i="3"/>
  <c r="Z260" i="3"/>
  <c r="Z259" i="3" s="1"/>
  <c r="P260" i="3"/>
  <c r="BE260" i="3" s="1"/>
  <c r="V260" i="3"/>
  <c r="BK260" i="3" s="1"/>
  <c r="BK259" i="3" s="1"/>
  <c r="M259" i="3" s="1"/>
  <c r="M96" i="3"/>
  <c r="BI257" i="3"/>
  <c r="BH257" i="3"/>
  <c r="BG257" i="3"/>
  <c r="BF257" i="3"/>
  <c r="X257" i="3"/>
  <c r="W257" i="3"/>
  <c r="AD257" i="3"/>
  <c r="AB257" i="3"/>
  <c r="Z257" i="3"/>
  <c r="P257" i="3"/>
  <c r="BE257" i="3" s="1"/>
  <c r="V257" i="3"/>
  <c r="BK257" i="3" s="1"/>
  <c r="BI256" i="3"/>
  <c r="BH256" i="3"/>
  <c r="BG256" i="3"/>
  <c r="BF256" i="3"/>
  <c r="X256" i="3"/>
  <c r="W256" i="3"/>
  <c r="AD256" i="3"/>
  <c r="AB256" i="3"/>
  <c r="Z256" i="3"/>
  <c r="V256" i="3"/>
  <c r="BI252" i="3"/>
  <c r="BH252" i="3"/>
  <c r="BG252" i="3"/>
  <c r="BF252" i="3"/>
  <c r="X252" i="3"/>
  <c r="W252" i="3"/>
  <c r="AD252" i="3"/>
  <c r="AB252" i="3"/>
  <c r="Z252" i="3"/>
  <c r="BK252" i="3"/>
  <c r="P252" i="3"/>
  <c r="BE252" i="3" s="1"/>
  <c r="V252" i="3"/>
  <c r="BI251" i="3"/>
  <c r="BH251" i="3"/>
  <c r="BG251" i="3"/>
  <c r="BF251" i="3"/>
  <c r="X251" i="3"/>
  <c r="W251" i="3"/>
  <c r="AD251" i="3"/>
  <c r="AB251" i="3"/>
  <c r="Z251" i="3"/>
  <c r="BK251" i="3"/>
  <c r="V251" i="3"/>
  <c r="P251" i="3" s="1"/>
  <c r="BE251" i="3" s="1"/>
  <c r="BI249" i="3"/>
  <c r="BH249" i="3"/>
  <c r="BG249" i="3"/>
  <c r="BF249" i="3"/>
  <c r="X249" i="3"/>
  <c r="X248" i="3" s="1"/>
  <c r="K95" i="3" s="1"/>
  <c r="W249" i="3"/>
  <c r="AD249" i="3"/>
  <c r="AD248" i="3" s="1"/>
  <c r="AB249" i="3"/>
  <c r="Z249" i="3"/>
  <c r="P249" i="3"/>
  <c r="BE249" i="3" s="1"/>
  <c r="V249" i="3"/>
  <c r="BK249" i="3" s="1"/>
  <c r="BI244" i="3"/>
  <c r="BH244" i="3"/>
  <c r="BG244" i="3"/>
  <c r="BF244" i="3"/>
  <c r="X244" i="3"/>
  <c r="W244" i="3"/>
  <c r="AD244" i="3"/>
  <c r="AB244" i="3"/>
  <c r="Z244" i="3"/>
  <c r="P244" i="3"/>
  <c r="BE244" i="3" s="1"/>
  <c r="V244" i="3"/>
  <c r="BK244" i="3" s="1"/>
  <c r="BI242" i="3"/>
  <c r="BH242" i="3"/>
  <c r="BG242" i="3"/>
  <c r="BF242" i="3"/>
  <c r="X242" i="3"/>
  <c r="W242" i="3"/>
  <c r="AD242" i="3"/>
  <c r="AB242" i="3"/>
  <c r="Z242" i="3"/>
  <c r="V242" i="3"/>
  <c r="BI238" i="3"/>
  <c r="BH238" i="3"/>
  <c r="BG238" i="3"/>
  <c r="BF238" i="3"/>
  <c r="X238" i="3"/>
  <c r="X237" i="3" s="1"/>
  <c r="K94" i="3" s="1"/>
  <c r="W238" i="3"/>
  <c r="AD238" i="3"/>
  <c r="AD237" i="3" s="1"/>
  <c r="AB238" i="3"/>
  <c r="AB237" i="3" s="1"/>
  <c r="Z238" i="3"/>
  <c r="Z237" i="3" s="1"/>
  <c r="P238" i="3"/>
  <c r="BE238" i="3" s="1"/>
  <c r="V238" i="3"/>
  <c r="BK238" i="3" s="1"/>
  <c r="BI236" i="3"/>
  <c r="BH236" i="3"/>
  <c r="BG236" i="3"/>
  <c r="BF236" i="3"/>
  <c r="X236" i="3"/>
  <c r="W236" i="3"/>
  <c r="AD236" i="3"/>
  <c r="AB236" i="3"/>
  <c r="Z236" i="3"/>
  <c r="P236" i="3"/>
  <c r="BE236" i="3" s="1"/>
  <c r="V236" i="3"/>
  <c r="BK236" i="3" s="1"/>
  <c r="BI235" i="3"/>
  <c r="BH235" i="3"/>
  <c r="BG235" i="3"/>
  <c r="BF235" i="3"/>
  <c r="X235" i="3"/>
  <c r="W235" i="3"/>
  <c r="AD235" i="3"/>
  <c r="AB235" i="3"/>
  <c r="Z235" i="3"/>
  <c r="BK235" i="3"/>
  <c r="V235" i="3"/>
  <c r="P235" i="3" s="1"/>
  <c r="BE235" i="3" s="1"/>
  <c r="BI234" i="3"/>
  <c r="BH234" i="3"/>
  <c r="BG234" i="3"/>
  <c r="BF234" i="3"/>
  <c r="X234" i="3"/>
  <c r="W234" i="3"/>
  <c r="AD234" i="3"/>
  <c r="AB234" i="3"/>
  <c r="Z234" i="3"/>
  <c r="P234" i="3"/>
  <c r="BE234" i="3" s="1"/>
  <c r="V234" i="3"/>
  <c r="BK234" i="3" s="1"/>
  <c r="BI231" i="3"/>
  <c r="BH231" i="3"/>
  <c r="BG231" i="3"/>
  <c r="BF231" i="3"/>
  <c r="X231" i="3"/>
  <c r="W231" i="3"/>
  <c r="AD231" i="3"/>
  <c r="AB231" i="3"/>
  <c r="Z231" i="3"/>
  <c r="V231" i="3"/>
  <c r="BI230" i="3"/>
  <c r="BH230" i="3"/>
  <c r="BG230" i="3"/>
  <c r="BF230" i="3"/>
  <c r="X230" i="3"/>
  <c r="W230" i="3"/>
  <c r="AD230" i="3"/>
  <c r="AD223" i="3" s="1"/>
  <c r="AB230" i="3"/>
  <c r="Z230" i="3"/>
  <c r="P230" i="3"/>
  <c r="BE230" i="3" s="1"/>
  <c r="V230" i="3"/>
  <c r="BK230" i="3" s="1"/>
  <c r="BI229" i="3"/>
  <c r="BH229" i="3"/>
  <c r="BG229" i="3"/>
  <c r="BF229" i="3"/>
  <c r="X229" i="3"/>
  <c r="W229" i="3"/>
  <c r="AD229" i="3"/>
  <c r="AB229" i="3"/>
  <c r="Z229" i="3"/>
  <c r="BK229" i="3"/>
  <c r="V229" i="3"/>
  <c r="P229" i="3" s="1"/>
  <c r="BE229" i="3" s="1"/>
  <c r="BI228" i="3"/>
  <c r="BH228" i="3"/>
  <c r="BG228" i="3"/>
  <c r="BF228" i="3"/>
  <c r="X228" i="3"/>
  <c r="W228" i="3"/>
  <c r="AD228" i="3"/>
  <c r="AB228" i="3"/>
  <c r="Z228" i="3"/>
  <c r="P228" i="3"/>
  <c r="BE228" i="3" s="1"/>
  <c r="V228" i="3"/>
  <c r="BK228" i="3" s="1"/>
  <c r="BI224" i="3"/>
  <c r="BH224" i="3"/>
  <c r="BG224" i="3"/>
  <c r="BF224" i="3"/>
  <c r="X224" i="3"/>
  <c r="X223" i="3" s="1"/>
  <c r="K93" i="3" s="1"/>
  <c r="W224" i="3"/>
  <c r="AD224" i="3"/>
  <c r="AB224" i="3"/>
  <c r="AB223" i="3" s="1"/>
  <c r="Z224" i="3"/>
  <c r="Z223" i="3" s="1"/>
  <c r="V224" i="3"/>
  <c r="BI221" i="3"/>
  <c r="BH221" i="3"/>
  <c r="BG221" i="3"/>
  <c r="BF221" i="3"/>
  <c r="X221" i="3"/>
  <c r="W221" i="3"/>
  <c r="AD221" i="3"/>
  <c r="AB221" i="3"/>
  <c r="Z221" i="3"/>
  <c r="V221" i="3"/>
  <c r="BI217" i="3"/>
  <c r="BH217" i="3"/>
  <c r="BG217" i="3"/>
  <c r="BF217" i="3"/>
  <c r="X217" i="3"/>
  <c r="W217" i="3"/>
  <c r="AD217" i="3"/>
  <c r="AB217" i="3"/>
  <c r="Z217" i="3"/>
  <c r="P217" i="3"/>
  <c r="BE217" i="3" s="1"/>
  <c r="V217" i="3"/>
  <c r="BK217" i="3" s="1"/>
  <c r="BI216" i="3"/>
  <c r="BH216" i="3"/>
  <c r="BG216" i="3"/>
  <c r="BF216" i="3"/>
  <c r="X216" i="3"/>
  <c r="W216" i="3"/>
  <c r="AD216" i="3"/>
  <c r="AB216" i="3"/>
  <c r="Z216" i="3"/>
  <c r="BK216" i="3"/>
  <c r="V216" i="3"/>
  <c r="P216" i="3" s="1"/>
  <c r="BE216" i="3" s="1"/>
  <c r="BI212" i="3"/>
  <c r="BH212" i="3"/>
  <c r="BG212" i="3"/>
  <c r="BF212" i="3"/>
  <c r="X212" i="3"/>
  <c r="W212" i="3"/>
  <c r="AD212" i="3"/>
  <c r="AB212" i="3"/>
  <c r="Z212" i="3"/>
  <c r="P212" i="3"/>
  <c r="BE212" i="3" s="1"/>
  <c r="V212" i="3"/>
  <c r="BK212" i="3" s="1"/>
  <c r="BI210" i="3"/>
  <c r="BH210" i="3"/>
  <c r="BG210" i="3"/>
  <c r="BF210" i="3"/>
  <c r="X210" i="3"/>
  <c r="W210" i="3"/>
  <c r="AD210" i="3"/>
  <c r="AB210" i="3"/>
  <c r="AB205" i="3" s="1"/>
  <c r="Z210" i="3"/>
  <c r="V210" i="3"/>
  <c r="BI206" i="3"/>
  <c r="BH206" i="3"/>
  <c r="BG206" i="3"/>
  <c r="BF206" i="3"/>
  <c r="X206" i="3"/>
  <c r="X205" i="3" s="1"/>
  <c r="K92" i="3" s="1"/>
  <c r="W206" i="3"/>
  <c r="W205" i="3" s="1"/>
  <c r="H92" i="3" s="1"/>
  <c r="AD206" i="3"/>
  <c r="AD205" i="3" s="1"/>
  <c r="AB206" i="3"/>
  <c r="Z206" i="3"/>
  <c r="Z205" i="3" s="1"/>
  <c r="P206" i="3"/>
  <c r="BE206" i="3" s="1"/>
  <c r="V206" i="3"/>
  <c r="BK206" i="3" s="1"/>
  <c r="BI204" i="3"/>
  <c r="BH204" i="3"/>
  <c r="BG204" i="3"/>
  <c r="BF204" i="3"/>
  <c r="X204" i="3"/>
  <c r="W204" i="3"/>
  <c r="AD204" i="3"/>
  <c r="AB204" i="3"/>
  <c r="Z204" i="3"/>
  <c r="P204" i="3"/>
  <c r="BE204" i="3" s="1"/>
  <c r="V204" i="3"/>
  <c r="BK204" i="3" s="1"/>
  <c r="BI200" i="3"/>
  <c r="BH200" i="3"/>
  <c r="BG200" i="3"/>
  <c r="BF200" i="3"/>
  <c r="X200" i="3"/>
  <c r="W200" i="3"/>
  <c r="AD200" i="3"/>
  <c r="AB200" i="3"/>
  <c r="Z200" i="3"/>
  <c r="BK200" i="3"/>
  <c r="V200" i="3"/>
  <c r="P200" i="3" s="1"/>
  <c r="BE200" i="3" s="1"/>
  <c r="BI199" i="3"/>
  <c r="BH199" i="3"/>
  <c r="BG199" i="3"/>
  <c r="BF199" i="3"/>
  <c r="X199" i="3"/>
  <c r="W199" i="3"/>
  <c r="AD199" i="3"/>
  <c r="AB199" i="3"/>
  <c r="Z199" i="3"/>
  <c r="P199" i="3"/>
  <c r="BE199" i="3" s="1"/>
  <c r="V199" i="3"/>
  <c r="BK199" i="3" s="1"/>
  <c r="BI198" i="3"/>
  <c r="BH198" i="3"/>
  <c r="BG198" i="3"/>
  <c r="BF198" i="3"/>
  <c r="X198" i="3"/>
  <c r="W198" i="3"/>
  <c r="AD198" i="3"/>
  <c r="AB198" i="3"/>
  <c r="Z198" i="3"/>
  <c r="V198" i="3"/>
  <c r="BI195" i="3"/>
  <c r="BH195" i="3"/>
  <c r="BG195" i="3"/>
  <c r="BF195" i="3"/>
  <c r="X195" i="3"/>
  <c r="W195" i="3"/>
  <c r="AD195" i="3"/>
  <c r="AB195" i="3"/>
  <c r="Z195" i="3"/>
  <c r="P195" i="3"/>
  <c r="BE195" i="3" s="1"/>
  <c r="V195" i="3"/>
  <c r="BK195" i="3" s="1"/>
  <c r="BI193" i="3"/>
  <c r="BH193" i="3"/>
  <c r="BG193" i="3"/>
  <c r="BF193" i="3"/>
  <c r="X193" i="3"/>
  <c r="W193" i="3"/>
  <c r="AD193" i="3"/>
  <c r="AB193" i="3"/>
  <c r="Z193" i="3"/>
  <c r="BK193" i="3"/>
  <c r="V193" i="3"/>
  <c r="P193" i="3" s="1"/>
  <c r="BE193" i="3" s="1"/>
  <c r="BI188" i="3"/>
  <c r="BH188" i="3"/>
  <c r="BG188" i="3"/>
  <c r="BF188" i="3"/>
  <c r="X188" i="3"/>
  <c r="X187" i="3" s="1"/>
  <c r="K91" i="3" s="1"/>
  <c r="W188" i="3"/>
  <c r="AD188" i="3"/>
  <c r="AD187" i="3" s="1"/>
  <c r="AB188" i="3"/>
  <c r="AB187" i="3" s="1"/>
  <c r="Z188" i="3"/>
  <c r="Z187" i="3" s="1"/>
  <c r="P188" i="3"/>
  <c r="BE188" i="3" s="1"/>
  <c r="V188" i="3"/>
  <c r="BK188" i="3" s="1"/>
  <c r="BI185" i="3"/>
  <c r="BH185" i="3"/>
  <c r="BG185" i="3"/>
  <c r="BF185" i="3"/>
  <c r="X185" i="3"/>
  <c r="W185" i="3"/>
  <c r="AD185" i="3"/>
  <c r="AB185" i="3"/>
  <c r="Z185" i="3"/>
  <c r="P185" i="3"/>
  <c r="BE185" i="3" s="1"/>
  <c r="V185" i="3"/>
  <c r="BK185" i="3" s="1"/>
  <c r="BI182" i="3"/>
  <c r="BH182" i="3"/>
  <c r="BG182" i="3"/>
  <c r="BF182" i="3"/>
  <c r="X182" i="3"/>
  <c r="W182" i="3"/>
  <c r="AD182" i="3"/>
  <c r="AB182" i="3"/>
  <c r="Z182" i="3"/>
  <c r="V182" i="3"/>
  <c r="BI181" i="3"/>
  <c r="BH181" i="3"/>
  <c r="BG181" i="3"/>
  <c r="BF181" i="3"/>
  <c r="X181" i="3"/>
  <c r="W181" i="3"/>
  <c r="AD181" i="3"/>
  <c r="AB181" i="3"/>
  <c r="Z181" i="3"/>
  <c r="P181" i="3"/>
  <c r="BE181" i="3" s="1"/>
  <c r="V181" i="3"/>
  <c r="BK181" i="3" s="1"/>
  <c r="BI176" i="3"/>
  <c r="BH176" i="3"/>
  <c r="BG176" i="3"/>
  <c r="BF176" i="3"/>
  <c r="X176" i="3"/>
  <c r="W176" i="3"/>
  <c r="AD176" i="3"/>
  <c r="AB176" i="3"/>
  <c r="Z176" i="3"/>
  <c r="BK176" i="3"/>
  <c r="V176" i="3"/>
  <c r="P176" i="3" s="1"/>
  <c r="BE176" i="3" s="1"/>
  <c r="BI175" i="3"/>
  <c r="BH175" i="3"/>
  <c r="BG175" i="3"/>
  <c r="BF175" i="3"/>
  <c r="X175" i="3"/>
  <c r="W175" i="3"/>
  <c r="AD175" i="3"/>
  <c r="AB175" i="3"/>
  <c r="Z175" i="3"/>
  <c r="V175" i="3"/>
  <c r="BI172" i="3"/>
  <c r="BH172" i="3"/>
  <c r="BG172" i="3"/>
  <c r="BF172" i="3"/>
  <c r="X172" i="3"/>
  <c r="W172" i="3"/>
  <c r="AD172" i="3"/>
  <c r="AB172" i="3"/>
  <c r="Z172" i="3"/>
  <c r="V172" i="3"/>
  <c r="BI170" i="3"/>
  <c r="BH170" i="3"/>
  <c r="BG170" i="3"/>
  <c r="BF170" i="3"/>
  <c r="X170" i="3"/>
  <c r="W170" i="3"/>
  <c r="AD170" i="3"/>
  <c r="AB170" i="3"/>
  <c r="Z170" i="3"/>
  <c r="BK170" i="3"/>
  <c r="P170" i="3"/>
  <c r="BE170" i="3" s="1"/>
  <c r="V170" i="3"/>
  <c r="BI166" i="3"/>
  <c r="BH166" i="3"/>
  <c r="BG166" i="3"/>
  <c r="BF166" i="3"/>
  <c r="X166" i="3"/>
  <c r="W166" i="3"/>
  <c r="AD166" i="3"/>
  <c r="AB166" i="3"/>
  <c r="Z166" i="3"/>
  <c r="V166" i="3"/>
  <c r="BI164" i="3"/>
  <c r="BH164" i="3"/>
  <c r="BG164" i="3"/>
  <c r="BF164" i="3"/>
  <c r="X164" i="3"/>
  <c r="W164" i="3"/>
  <c r="AD164" i="3"/>
  <c r="AB164" i="3"/>
  <c r="Z164" i="3"/>
  <c r="V164" i="3"/>
  <c r="BI160" i="3"/>
  <c r="BH160" i="3"/>
  <c r="BG160" i="3"/>
  <c r="BF160" i="3"/>
  <c r="X160" i="3"/>
  <c r="W160" i="3"/>
  <c r="AD160" i="3"/>
  <c r="AB160" i="3"/>
  <c r="Z160" i="3"/>
  <c r="V160" i="3"/>
  <c r="BK160" i="3" s="1"/>
  <c r="BI159" i="3"/>
  <c r="BH159" i="3"/>
  <c r="BG159" i="3"/>
  <c r="BF159" i="3"/>
  <c r="X159" i="3"/>
  <c r="W159" i="3"/>
  <c r="AD159" i="3"/>
  <c r="AB159" i="3"/>
  <c r="Z159" i="3"/>
  <c r="BK159" i="3"/>
  <c r="P159" i="3"/>
  <c r="BE159" i="3" s="1"/>
  <c r="V159" i="3"/>
  <c r="BI156" i="3"/>
  <c r="BH156" i="3"/>
  <c r="BG156" i="3"/>
  <c r="BF156" i="3"/>
  <c r="X156" i="3"/>
  <c r="W156" i="3"/>
  <c r="AD156" i="3"/>
  <c r="AB156" i="3"/>
  <c r="Z156" i="3"/>
  <c r="V156" i="3"/>
  <c r="P156" i="3" s="1"/>
  <c r="BE156" i="3" s="1"/>
  <c r="BI153" i="3"/>
  <c r="BH153" i="3"/>
  <c r="BG153" i="3"/>
  <c r="BF153" i="3"/>
  <c r="BE153" i="3"/>
  <c r="X153" i="3"/>
  <c r="W153" i="3"/>
  <c r="AD153" i="3"/>
  <c r="AB153" i="3"/>
  <c r="Z153" i="3"/>
  <c r="V153" i="3"/>
  <c r="P153" i="3" s="1"/>
  <c r="BI150" i="3"/>
  <c r="BH150" i="3"/>
  <c r="BG150" i="3"/>
  <c r="BF150" i="3"/>
  <c r="X150" i="3"/>
  <c r="W150" i="3"/>
  <c r="AD150" i="3"/>
  <c r="AB150" i="3"/>
  <c r="Z150" i="3"/>
  <c r="V150" i="3"/>
  <c r="BI149" i="3"/>
  <c r="BH149" i="3"/>
  <c r="BG149" i="3"/>
  <c r="BF149" i="3"/>
  <c r="X149" i="3"/>
  <c r="W149" i="3"/>
  <c r="AD149" i="3"/>
  <c r="AB149" i="3"/>
  <c r="Z149" i="3"/>
  <c r="P149" i="3"/>
  <c r="BE149" i="3" s="1"/>
  <c r="V149" i="3"/>
  <c r="BK149" i="3" s="1"/>
  <c r="BI145" i="3"/>
  <c r="BH145" i="3"/>
  <c r="BG145" i="3"/>
  <c r="BF145" i="3"/>
  <c r="X145" i="3"/>
  <c r="W145" i="3"/>
  <c r="AD145" i="3"/>
  <c r="AB145" i="3"/>
  <c r="Z145" i="3"/>
  <c r="BK145" i="3"/>
  <c r="P145" i="3"/>
  <c r="BE145" i="3" s="1"/>
  <c r="V145" i="3"/>
  <c r="BI144" i="3"/>
  <c r="BH144" i="3"/>
  <c r="BG144" i="3"/>
  <c r="BF144" i="3"/>
  <c r="X144" i="3"/>
  <c r="W144" i="3"/>
  <c r="AD144" i="3"/>
  <c r="AB144" i="3"/>
  <c r="Z144" i="3"/>
  <c r="BK144" i="3"/>
  <c r="V144" i="3"/>
  <c r="P144" i="3" s="1"/>
  <c r="BE144" i="3" s="1"/>
  <c r="BI138" i="3"/>
  <c r="BH138" i="3"/>
  <c r="BG138" i="3"/>
  <c r="BF138" i="3"/>
  <c r="X138" i="3"/>
  <c r="W138" i="3"/>
  <c r="AD138" i="3"/>
  <c r="AB138" i="3"/>
  <c r="Z138" i="3"/>
  <c r="V138" i="3"/>
  <c r="BI137" i="3"/>
  <c r="BH137" i="3"/>
  <c r="BG137" i="3"/>
  <c r="BF137" i="3"/>
  <c r="X137" i="3"/>
  <c r="W137" i="3"/>
  <c r="AD137" i="3"/>
  <c r="AB137" i="3"/>
  <c r="Z137" i="3"/>
  <c r="V137" i="3"/>
  <c r="BK137" i="3" s="1"/>
  <c r="BI132" i="3"/>
  <c r="BH132" i="3"/>
  <c r="BG132" i="3"/>
  <c r="BF132" i="3"/>
  <c r="X132" i="3"/>
  <c r="W132" i="3"/>
  <c r="AD132" i="3"/>
  <c r="AB132" i="3"/>
  <c r="Z132" i="3"/>
  <c r="BK132" i="3"/>
  <c r="P132" i="3"/>
  <c r="BE132" i="3" s="1"/>
  <c r="V132" i="3"/>
  <c r="BI130" i="3"/>
  <c r="BH130" i="3"/>
  <c r="BG130" i="3"/>
  <c r="BF130" i="3"/>
  <c r="X130" i="3"/>
  <c r="X129" i="3" s="1"/>
  <c r="K89" i="3" s="1"/>
  <c r="W130" i="3"/>
  <c r="AD130" i="3"/>
  <c r="AB130" i="3"/>
  <c r="Z130" i="3"/>
  <c r="Z129" i="3" s="1"/>
  <c r="BK130" i="3"/>
  <c r="V130" i="3"/>
  <c r="P130" i="3" s="1"/>
  <c r="BE130" i="3" s="1"/>
  <c r="F125" i="3"/>
  <c r="M124" i="3"/>
  <c r="F122" i="3"/>
  <c r="F120" i="3"/>
  <c r="BI109" i="3"/>
  <c r="BH109" i="3"/>
  <c r="BG109" i="3"/>
  <c r="BE109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H37" i="3" s="1"/>
  <c r="BE89" i="1" s="1"/>
  <c r="BG104" i="3"/>
  <c r="BF104" i="3"/>
  <c r="M81" i="3"/>
  <c r="F81" i="3"/>
  <c r="F79" i="3"/>
  <c r="O21" i="3"/>
  <c r="E21" i="3"/>
  <c r="M125" i="3" s="1"/>
  <c r="O20" i="3"/>
  <c r="O18" i="3"/>
  <c r="E18" i="3"/>
  <c r="M83" i="3" s="1"/>
  <c r="O17" i="3"/>
  <c r="O15" i="3"/>
  <c r="E15" i="3"/>
  <c r="F84" i="3" s="1"/>
  <c r="O14" i="3"/>
  <c r="O12" i="3"/>
  <c r="E12" i="3"/>
  <c r="F124" i="3" s="1"/>
  <c r="O11" i="3"/>
  <c r="O9" i="3"/>
  <c r="M122" i="3" s="1"/>
  <c r="F6" i="3"/>
  <c r="F119" i="3" s="1"/>
  <c r="BK145" i="2"/>
  <c r="M145" i="2" s="1"/>
  <c r="M91" i="2" s="1"/>
  <c r="X119" i="2"/>
  <c r="BD88" i="1"/>
  <c r="BA88" i="1"/>
  <c r="AZ88" i="1"/>
  <c r="BI150" i="2"/>
  <c r="BH150" i="2"/>
  <c r="BG150" i="2"/>
  <c r="BF150" i="2"/>
  <c r="X150" i="2"/>
  <c r="W150" i="2"/>
  <c r="V150" i="2"/>
  <c r="BK150" i="2" s="1"/>
  <c r="P150" i="2" s="1"/>
  <c r="BE150" i="2" s="1"/>
  <c r="BI149" i="2"/>
  <c r="BH149" i="2"/>
  <c r="BG149" i="2"/>
  <c r="BF149" i="2"/>
  <c r="X149" i="2"/>
  <c r="W149" i="2"/>
  <c r="BK149" i="2"/>
  <c r="P149" i="2" s="1"/>
  <c r="BE149" i="2" s="1"/>
  <c r="V149" i="2"/>
  <c r="BI148" i="2"/>
  <c r="BH148" i="2"/>
  <c r="BG148" i="2"/>
  <c r="BF148" i="2"/>
  <c r="X148" i="2"/>
  <c r="W148" i="2"/>
  <c r="V148" i="2"/>
  <c r="BK148" i="2" s="1"/>
  <c r="P148" i="2" s="1"/>
  <c r="BE148" i="2" s="1"/>
  <c r="BI147" i="2"/>
  <c r="BH147" i="2"/>
  <c r="BG147" i="2"/>
  <c r="BF147" i="2"/>
  <c r="X147" i="2"/>
  <c r="W147" i="2"/>
  <c r="P147" i="2"/>
  <c r="BE147" i="2" s="1"/>
  <c r="BK147" i="2"/>
  <c r="V147" i="2"/>
  <c r="BI146" i="2"/>
  <c r="BH146" i="2"/>
  <c r="BG146" i="2"/>
  <c r="BF146" i="2"/>
  <c r="X146" i="2"/>
  <c r="X145" i="2" s="1"/>
  <c r="K91" i="2" s="1"/>
  <c r="W146" i="2"/>
  <c r="V146" i="2"/>
  <c r="BK146" i="2" s="1"/>
  <c r="P146" i="2" s="1"/>
  <c r="BE146" i="2" s="1"/>
  <c r="BI141" i="2"/>
  <c r="BH141" i="2"/>
  <c r="BG141" i="2"/>
  <c r="BF141" i="2"/>
  <c r="X141" i="2"/>
  <c r="W141" i="2"/>
  <c r="AD141" i="2"/>
  <c r="AB141" i="2"/>
  <c r="Z141" i="2"/>
  <c r="BK141" i="2"/>
  <c r="V141" i="2"/>
  <c r="P141" i="2" s="1"/>
  <c r="BE141" i="2" s="1"/>
  <c r="BI139" i="2"/>
  <c r="BH139" i="2"/>
  <c r="BG139" i="2"/>
  <c r="BF139" i="2"/>
  <c r="X139" i="2"/>
  <c r="X132" i="2" s="1"/>
  <c r="K90" i="2" s="1"/>
  <c r="W139" i="2"/>
  <c r="AD139" i="2"/>
  <c r="AB139" i="2"/>
  <c r="Z139" i="2"/>
  <c r="Z132" i="2" s="1"/>
  <c r="V139" i="2"/>
  <c r="BI135" i="2"/>
  <c r="BH135" i="2"/>
  <c r="BG135" i="2"/>
  <c r="BF135" i="2"/>
  <c r="X135" i="2"/>
  <c r="W135" i="2"/>
  <c r="AD135" i="2"/>
  <c r="AB135" i="2"/>
  <c r="AB132" i="2" s="1"/>
  <c r="Z135" i="2"/>
  <c r="V135" i="2"/>
  <c r="BK135" i="2" s="1"/>
  <c r="BI133" i="2"/>
  <c r="BH133" i="2"/>
  <c r="BG133" i="2"/>
  <c r="BF133" i="2"/>
  <c r="X133" i="2"/>
  <c r="W133" i="2"/>
  <c r="AD133" i="2"/>
  <c r="AB133" i="2"/>
  <c r="Z133" i="2"/>
  <c r="BK133" i="2"/>
  <c r="P133" i="2"/>
  <c r="BE133" i="2" s="1"/>
  <c r="V133" i="2"/>
  <c r="BI129" i="2"/>
  <c r="BH129" i="2"/>
  <c r="BG129" i="2"/>
  <c r="BF129" i="2"/>
  <c r="X129" i="2"/>
  <c r="W129" i="2"/>
  <c r="AD129" i="2"/>
  <c r="AB129" i="2"/>
  <c r="Z129" i="2"/>
  <c r="BK129" i="2"/>
  <c r="P129" i="2"/>
  <c r="BE129" i="2" s="1"/>
  <c r="V129" i="2"/>
  <c r="BI128" i="2"/>
  <c r="BH128" i="2"/>
  <c r="BG128" i="2"/>
  <c r="BF128" i="2"/>
  <c r="X128" i="2"/>
  <c r="W128" i="2"/>
  <c r="AD128" i="2"/>
  <c r="AB128" i="2"/>
  <c r="Z128" i="2"/>
  <c r="BK128" i="2"/>
  <c r="V128" i="2"/>
  <c r="P128" i="2" s="1"/>
  <c r="BE128" i="2" s="1"/>
  <c r="BI125" i="2"/>
  <c r="BH125" i="2"/>
  <c r="BG125" i="2"/>
  <c r="BF125" i="2"/>
  <c r="X125" i="2"/>
  <c r="W125" i="2"/>
  <c r="AD125" i="2"/>
  <c r="AB125" i="2"/>
  <c r="Z125" i="2"/>
  <c r="Z119" i="2" s="1"/>
  <c r="V125" i="2"/>
  <c r="BI124" i="2"/>
  <c r="BH124" i="2"/>
  <c r="BG124" i="2"/>
  <c r="BF124" i="2"/>
  <c r="X124" i="2"/>
  <c r="W124" i="2"/>
  <c r="AD124" i="2"/>
  <c r="AB124" i="2"/>
  <c r="Z124" i="2"/>
  <c r="V124" i="2"/>
  <c r="BK124" i="2" s="1"/>
  <c r="BI120" i="2"/>
  <c r="BH120" i="2"/>
  <c r="BG120" i="2"/>
  <c r="BF120" i="2"/>
  <c r="X120" i="2"/>
  <c r="W120" i="2"/>
  <c r="W119" i="2" s="1"/>
  <c r="AD120" i="2"/>
  <c r="AB120" i="2"/>
  <c r="AB119" i="2" s="1"/>
  <c r="Z120" i="2"/>
  <c r="BK120" i="2"/>
  <c r="P120" i="2"/>
  <c r="BE120" i="2" s="1"/>
  <c r="V120" i="2"/>
  <c r="M114" i="2"/>
  <c r="F112" i="2"/>
  <c r="F110" i="2"/>
  <c r="F109" i="2"/>
  <c r="BI99" i="2"/>
  <c r="BH99" i="2"/>
  <c r="BG99" i="2"/>
  <c r="BE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H38" i="2" s="1"/>
  <c r="BF88" i="1" s="1"/>
  <c r="BH95" i="2"/>
  <c r="H37" i="2" s="1"/>
  <c r="BE88" i="1" s="1"/>
  <c r="BE87" i="1" s="1"/>
  <c r="BG95" i="2"/>
  <c r="BF95" i="2"/>
  <c r="BI94" i="2"/>
  <c r="BH94" i="2"/>
  <c r="BG94" i="2"/>
  <c r="H36" i="2" s="1"/>
  <c r="BF94" i="2"/>
  <c r="M84" i="2"/>
  <c r="F84" i="2"/>
  <c r="M81" i="2"/>
  <c r="F81" i="2"/>
  <c r="F79" i="2"/>
  <c r="O21" i="2"/>
  <c r="E21" i="2"/>
  <c r="M115" i="2" s="1"/>
  <c r="O20" i="2"/>
  <c r="O18" i="2"/>
  <c r="E18" i="2"/>
  <c r="M83" i="2" s="1"/>
  <c r="O17" i="2"/>
  <c r="O15" i="2"/>
  <c r="E15" i="2"/>
  <c r="F115" i="2" s="1"/>
  <c r="O14" i="2"/>
  <c r="O12" i="2"/>
  <c r="E12" i="2"/>
  <c r="F83" i="2" s="1"/>
  <c r="O11" i="2"/>
  <c r="O9" i="2"/>
  <c r="M112" i="2" s="1"/>
  <c r="F6" i="2"/>
  <c r="F78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36" i="1" l="1"/>
  <c r="BA87" i="1"/>
  <c r="H89" i="2"/>
  <c r="Z118" i="2"/>
  <c r="AW88" i="1" s="1"/>
  <c r="AB118" i="2"/>
  <c r="BK139" i="2"/>
  <c r="P139" i="2"/>
  <c r="BE139" i="2" s="1"/>
  <c r="BK164" i="3"/>
  <c r="P164" i="3"/>
  <c r="BE164" i="3" s="1"/>
  <c r="P301" i="3"/>
  <c r="BE301" i="3" s="1"/>
  <c r="BK299" i="3"/>
  <c r="M299" i="3" s="1"/>
  <c r="M101" i="3" s="1"/>
  <c r="AD119" i="2"/>
  <c r="AD118" i="2" s="1"/>
  <c r="P124" i="2"/>
  <c r="BE124" i="2" s="1"/>
  <c r="AD132" i="2"/>
  <c r="P135" i="2"/>
  <c r="BE135" i="2" s="1"/>
  <c r="F78" i="3"/>
  <c r="F83" i="3"/>
  <c r="BK138" i="3"/>
  <c r="P138" i="3"/>
  <c r="BE138" i="3" s="1"/>
  <c r="AD155" i="3"/>
  <c r="P160" i="3"/>
  <c r="BE160" i="3" s="1"/>
  <c r="BK175" i="3"/>
  <c r="P175" i="3"/>
  <c r="BE175" i="3" s="1"/>
  <c r="BK242" i="3"/>
  <c r="P242" i="3"/>
  <c r="BE242" i="3" s="1"/>
  <c r="BK279" i="3"/>
  <c r="P279" i="3"/>
  <c r="BE279" i="3" s="1"/>
  <c r="F114" i="2"/>
  <c r="BK132" i="2"/>
  <c r="M132" i="2" s="1"/>
  <c r="M90" i="2" s="1"/>
  <c r="W132" i="2"/>
  <c r="H90" i="2" s="1"/>
  <c r="W145" i="2"/>
  <c r="H91" i="2" s="1"/>
  <c r="M84" i="3"/>
  <c r="AD129" i="3"/>
  <c r="AD128" i="3" s="1"/>
  <c r="P137" i="3"/>
  <c r="BE137" i="3" s="1"/>
  <c r="BK156" i="3"/>
  <c r="W155" i="3"/>
  <c r="H90" i="3" s="1"/>
  <c r="BK172" i="3"/>
  <c r="P172" i="3"/>
  <c r="BE172" i="3" s="1"/>
  <c r="BK231" i="3"/>
  <c r="P231" i="3"/>
  <c r="BE231" i="3" s="1"/>
  <c r="BK248" i="3"/>
  <c r="M248" i="3" s="1"/>
  <c r="M95" i="3" s="1"/>
  <c r="BK125" i="2"/>
  <c r="BK119" i="2" s="1"/>
  <c r="P125" i="2"/>
  <c r="BE125" i="2" s="1"/>
  <c r="X118" i="2"/>
  <c r="K88" i="2" s="1"/>
  <c r="M29" i="2" s="1"/>
  <c r="AT88" i="1" s="1"/>
  <c r="K89" i="2"/>
  <c r="H36" i="3"/>
  <c r="BD89" i="1" s="1"/>
  <c r="BD87" i="1" s="1"/>
  <c r="W129" i="3"/>
  <c r="BK150" i="3"/>
  <c r="BK129" i="3" s="1"/>
  <c r="P150" i="3"/>
  <c r="BE150" i="3" s="1"/>
  <c r="P166" i="3"/>
  <c r="BE166" i="3" s="1"/>
  <c r="BK166" i="3"/>
  <c r="BK224" i="3"/>
  <c r="BK223" i="3" s="1"/>
  <c r="M223" i="3" s="1"/>
  <c r="M93" i="3" s="1"/>
  <c r="P224" i="3"/>
  <c r="BE224" i="3" s="1"/>
  <c r="W223" i="3"/>
  <c r="H93" i="3" s="1"/>
  <c r="W248" i="3"/>
  <c r="H95" i="3" s="1"/>
  <c r="H38" i="3"/>
  <c r="BF89" i="1" s="1"/>
  <c r="BF87" i="1" s="1"/>
  <c r="W37" i="1" s="1"/>
  <c r="AB129" i="3"/>
  <c r="Z155" i="3"/>
  <c r="Z128" i="3" s="1"/>
  <c r="AW89" i="1" s="1"/>
  <c r="X155" i="3"/>
  <c r="K90" i="3" s="1"/>
  <c r="BK182" i="3"/>
  <c r="P182" i="3"/>
  <c r="BE182" i="3" s="1"/>
  <c r="W187" i="3"/>
  <c r="H91" i="3" s="1"/>
  <c r="BK198" i="3"/>
  <c r="BK187" i="3" s="1"/>
  <c r="M187" i="3" s="1"/>
  <c r="M91" i="3" s="1"/>
  <c r="P198" i="3"/>
  <c r="BE198" i="3" s="1"/>
  <c r="BK210" i="3"/>
  <c r="BK205" i="3" s="1"/>
  <c r="M205" i="3" s="1"/>
  <c r="M92" i="3" s="1"/>
  <c r="P210" i="3"/>
  <c r="BE210" i="3" s="1"/>
  <c r="BK221" i="3"/>
  <c r="P221" i="3"/>
  <c r="BE221" i="3" s="1"/>
  <c r="BK237" i="3"/>
  <c r="M237" i="3" s="1"/>
  <c r="M94" i="3" s="1"/>
  <c r="BK256" i="3"/>
  <c r="P256" i="3"/>
  <c r="BE256" i="3" s="1"/>
  <c r="W259" i="3"/>
  <c r="H96" i="3" s="1"/>
  <c r="Z265" i="3"/>
  <c r="X265" i="3"/>
  <c r="K97" i="3" s="1"/>
  <c r="BK153" i="3"/>
  <c r="AB155" i="3"/>
  <c r="AB248" i="3"/>
  <c r="AB265" i="3"/>
  <c r="BK270" i="3"/>
  <c r="BK265" i="3" s="1"/>
  <c r="M265" i="3" s="1"/>
  <c r="M97" i="3" s="1"/>
  <c r="P270" i="3"/>
  <c r="BE270" i="3" s="1"/>
  <c r="AD289" i="3"/>
  <c r="M129" i="3" l="1"/>
  <c r="M89" i="3" s="1"/>
  <c r="M119" i="2"/>
  <c r="M89" i="2" s="1"/>
  <c r="BK118" i="2"/>
  <c r="M118" i="2" s="1"/>
  <c r="M88" i="2" s="1"/>
  <c r="W35" i="1"/>
  <c r="AZ87" i="1"/>
  <c r="AW87" i="1"/>
  <c r="AB128" i="3"/>
  <c r="W128" i="3"/>
  <c r="H88" i="3" s="1"/>
  <c r="M28" i="3" s="1"/>
  <c r="AS89" i="1" s="1"/>
  <c r="H89" i="3"/>
  <c r="BK155" i="3"/>
  <c r="M155" i="3" s="1"/>
  <c r="M90" i="3" s="1"/>
  <c r="X128" i="3"/>
  <c r="K88" i="3" s="1"/>
  <c r="M29" i="3" s="1"/>
  <c r="AT89" i="1" s="1"/>
  <c r="AT87" i="1" s="1"/>
  <c r="AK28" i="1" s="1"/>
  <c r="W118" i="2"/>
  <c r="H88" i="2" s="1"/>
  <c r="M28" i="2" s="1"/>
  <c r="AS88" i="1" s="1"/>
  <c r="AS87" i="1" s="1"/>
  <c r="AK27" i="1" s="1"/>
  <c r="M98" i="2" l="1"/>
  <c r="BE98" i="2" s="1"/>
  <c r="M96" i="2"/>
  <c r="BE96" i="2" s="1"/>
  <c r="M94" i="2"/>
  <c r="M27" i="2"/>
  <c r="M95" i="2"/>
  <c r="BE95" i="2" s="1"/>
  <c r="M97" i="2"/>
  <c r="BE97" i="2" s="1"/>
  <c r="M99" i="2"/>
  <c r="BF99" i="2" s="1"/>
  <c r="BK128" i="3"/>
  <c r="M128" i="3" s="1"/>
  <c r="M88" i="3" s="1"/>
  <c r="M35" i="2" l="1"/>
  <c r="AY88" i="1" s="1"/>
  <c r="H35" i="2"/>
  <c r="BC88" i="1" s="1"/>
  <c r="BE94" i="2"/>
  <c r="M93" i="2"/>
  <c r="M109" i="3"/>
  <c r="BF109" i="3" s="1"/>
  <c r="M107" i="3"/>
  <c r="BE107" i="3" s="1"/>
  <c r="M105" i="3"/>
  <c r="BE105" i="3" s="1"/>
  <c r="M106" i="3"/>
  <c r="BE106" i="3" s="1"/>
  <c r="M27" i="3"/>
  <c r="M108" i="3"/>
  <c r="BE108" i="3" s="1"/>
  <c r="M104" i="3"/>
  <c r="M30" i="2" l="1"/>
  <c r="L101" i="2"/>
  <c r="H34" i="2"/>
  <c r="BB88" i="1" s="1"/>
  <c r="M34" i="2"/>
  <c r="AX88" i="1" s="1"/>
  <c r="AV88" i="1" s="1"/>
  <c r="BE104" i="3"/>
  <c r="M103" i="3"/>
  <c r="M35" i="3"/>
  <c r="AY89" i="1" s="1"/>
  <c r="H35" i="3"/>
  <c r="BC89" i="1" s="1"/>
  <c r="BC87" i="1" s="1"/>
  <c r="AY87" i="1" l="1"/>
  <c r="AK34" i="1" s="1"/>
  <c r="W34" i="1"/>
  <c r="M30" i="3"/>
  <c r="L111" i="3"/>
  <c r="M34" i="3"/>
  <c r="AX89" i="1" s="1"/>
  <c r="AV89" i="1" s="1"/>
  <c r="H34" i="3"/>
  <c r="BB89" i="1" s="1"/>
  <c r="BB87" i="1" s="1"/>
  <c r="AU88" i="1"/>
  <c r="M32" i="2"/>
  <c r="AX87" i="1" l="1"/>
  <c r="AU89" i="1"/>
  <c r="AU87" i="1" s="1"/>
  <c r="M32" i="3"/>
  <c r="AG88" i="1"/>
  <c r="L40" i="2"/>
  <c r="AV87" i="1" l="1"/>
  <c r="AG89" i="1"/>
  <c r="AN89" i="1" s="1"/>
  <c r="L40" i="3"/>
  <c r="AN88" i="1"/>
  <c r="AG87" i="1" l="1"/>
  <c r="AK26" i="1" l="1"/>
  <c r="AG95" i="1"/>
  <c r="AG94" i="1"/>
  <c r="AG93" i="1"/>
  <c r="AG92" i="1"/>
  <c r="AN87" i="1"/>
  <c r="CD93" i="1" l="1"/>
  <c r="AV93" i="1"/>
  <c r="BY93" i="1" s="1"/>
  <c r="CD94" i="1"/>
  <c r="AV94" i="1"/>
  <c r="BY94" i="1" s="1"/>
  <c r="CD95" i="1"/>
  <c r="AV95" i="1"/>
  <c r="BY95" i="1" s="1"/>
  <c r="AG91" i="1"/>
  <c r="CD92" i="1"/>
  <c r="W33" i="1" s="1"/>
  <c r="AV92" i="1"/>
  <c r="BY92" i="1" s="1"/>
  <c r="AK33" i="1" l="1"/>
  <c r="AN92" i="1"/>
  <c r="AN91" i="1" s="1"/>
  <c r="AN97" i="1" s="1"/>
  <c r="AN95" i="1"/>
  <c r="AK29" i="1"/>
  <c r="AK31" i="1" s="1"/>
  <c r="AK39" i="1" s="1"/>
  <c r="AG97" i="1"/>
  <c r="AN93" i="1"/>
  <c r="AN94" i="1"/>
</calcChain>
</file>

<file path=xl/sharedStrings.xml><?xml version="1.0" encoding="utf-8"?>
<sst xmlns="http://schemas.openxmlformats.org/spreadsheetml/2006/main" count="2388" uniqueCount="448">
  <si>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</si>
  <si>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</si>
  <si>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</si>
  <si>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</si>
  <si>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</si>
  <si>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</si>
  <si>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</si>
  <si>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</si>
  <si>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</si>
  <si>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</si>
  <si>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</si>
  <si>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</si>
  <si>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</si>
  <si>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</si>
  <si>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</si>
  <si>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</si>
  <si>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</si>
  <si>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</si>
  <si>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DH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</si>
  <si>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</si>
  <si>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</si>
  <si>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DĚTSKÉ HŘIŠTĚ NA SÍDLIŠTI ANENSKÁ UL.DVOŘÁKOVA_VV</t>
  </si>
  <si>
    <t>JKSO:</t>
  </si>
  <si>
    <t/>
  </si>
  <si>
    <t>CC-CZ:</t>
  </si>
  <si>
    <t>Místo:</t>
  </si>
  <si>
    <t>Frydek-Mistek</t>
  </si>
  <si>
    <t>Datum:</t>
  </si>
  <si>
    <t>23. 5. 2017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</si>
  <si>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</si>
  <si>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</si>
  <si>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</si>
  <si>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</si>
  <si>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</si>
  <si>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</si>
  <si>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</si>
  <si>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Zpracovatel:</t>
  </si>
  <si>
    <t>Poznámka:</t>
  </si>
  <si>
    <t xml:space="preserve">  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</si>
  <si>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</si>
  <si>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</si>
  <si>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</si>
  <si>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</si>
  <si>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</si>
  <si>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</si>
  <si>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</si>
  <si>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</si>
  <si>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</si>
  <si>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</si>
  <si>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</si>
  <si>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</si>
  <si>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</si>
  <si>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</si>
  <si>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</si>
  <si>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</si>
  <si>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</si>
  <si>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</si>
  <si>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</si>
  <si>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</si>
  <si>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</si>
  <si>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</si>
  <si>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</si>
  <si>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</si>
  <si>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</si>
  <si>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</si>
  <si>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</si>
  <si>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</si>
  <si>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</si>
  <si>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</si>
  <si>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</si>
  <si>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</si>
  <si>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</si>
  <si>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</si>
  <si>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</si>
  <si>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</si>
  <si>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</si>
  <si>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</si>
  <si>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</si>
  <si>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</si>
  <si>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</si>
  <si>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</si>
  <si>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</si>
  <si>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</si>
  <si>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</si>
  <si>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</si>
  <si>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{c45e2cfb-8c33-434f-9585-5afd3bfeb41b}</t>
  </si>
  <si>
    <t>{00000000-0000-0000-0000-000000000000}</t>
  </si>
  <si>
    <t>/</t>
  </si>
  <si>
    <t>SO 00</t>
  </si>
  <si>
    <t>Vedlejší a ostatní náklady</t>
  </si>
  <si>
    <t>1</t>
  </si>
  <si>
    <t>{69d082a7-1aaa-4f2c-994f-bf6d71609ff4}</t>
  </si>
  <si>
    <t>SO 01</t>
  </si>
  <si>
    <t>Hřiště</t>
  </si>
  <si>
    <t>{81208807-7718-41ec-b8cc-e6e83285259d}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</si>
  <si>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</si>
  <si>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</si>
  <si>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</si>
  <si>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</si>
  <si>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</si>
  <si>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</si>
  <si>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</si>
  <si>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</si>
  <si>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</si>
  <si>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</si>
  <si>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</si>
  <si>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</si>
  <si>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</si>
  <si>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</si>
  <si>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</si>
  <si>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</si>
  <si>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00 - Vedlejší a ostatní náklady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</si>
  <si>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</si>
  <si>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</si>
  <si>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</si>
  <si>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</si>
  <si>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</si>
  <si>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</si>
  <si>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</si>
  <si>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</si>
  <si>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</si>
  <si>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VN - Vedlejší náklady</t>
  </si>
  <si>
    <t>ON -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</si>
  <si>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</si>
  <si>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</si>
  <si>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</si>
  <si>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</si>
  <si>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</si>
  <si>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</si>
  <si>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</si>
  <si>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</si>
  <si>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</si>
  <si>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</si>
  <si>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</si>
  <si>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</si>
  <si>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</si>
  <si>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</si>
  <si>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</si>
  <si>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</si>
  <si>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</si>
  <si>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</si>
  <si>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</si>
  <si>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</si>
  <si>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</si>
  <si>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</si>
  <si>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</si>
  <si>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</si>
  <si>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</si>
  <si>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</si>
  <si>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</si>
  <si>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</si>
  <si>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</si>
  <si>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</si>
  <si>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039 00-2000</t>
  </si>
  <si>
    <t>Zařízení staveniště, viz.popis položky</t>
  </si>
  <si>
    <t>soubor</t>
  </si>
  <si>
    <t>4</t>
  </si>
  <si>
    <t>Náklady spojené s případným vypracováním projekt.dokumentace; pro  ZS,  případná příprava území pro ZS, vlastní vybudování; objektů ZS, náklady na provoz ZS a náklady spojené s likvidací ZS; včetně uvedení území do původního stavu; Oplocení vlastního staveniště; (ZS není možné napojit na zdroj energií)</t>
  </si>
  <si>
    <t>P</t>
  </si>
  <si>
    <t>VV</t>
  </si>
  <si>
    <t>Součet</t>
  </si>
  <si>
    <t>012 20-3001</t>
  </si>
  <si>
    <t>Vytýčení stavby před výstavbou</t>
  </si>
  <si>
    <t>3</t>
  </si>
  <si>
    <t>012 20-3002</t>
  </si>
  <si>
    <t>Vytýčení inženýrských sítí</t>
  </si>
  <si>
    <t>6</t>
  </si>
  <si>
    <t>051 21-0191</t>
  </si>
  <si>
    <t>Závěrečná kontrola kvalifikovanou osobou-revize</t>
  </si>
  <si>
    <t>8</t>
  </si>
  <si>
    <t>5</t>
  </si>
  <si>
    <t>051 21-0192</t>
  </si>
  <si>
    <t>Vyhotovení provozního řádu hřiště-návrh, zpracování, vyvěšení (tabule) dle podkladů investora</t>
  </si>
  <si>
    <t>10</t>
  </si>
  <si>
    <t>012 20-3003</t>
  </si>
  <si>
    <t>Vyhotovení geometrického plánu stavby, sloužícího pro vklad do KN-3.paré</t>
  </si>
  <si>
    <t>12</t>
  </si>
  <si>
    <t>Vytýčení stavby a inž.sítí, zaměření; skutečného provedení stavby, předání objednateli v požadované formě a počtu -3.paré</t>
  </si>
  <si>
    <t>013 25-4000</t>
  </si>
  <si>
    <t>Dokumentace skutečného provedení stavby-3.paré</t>
  </si>
  <si>
    <t>14</t>
  </si>
  <si>
    <t>Náklady na vyhotovení dokumentace skutečného provedení stavby,; předání objednateli v požadované formě a počtu -3.paré</t>
  </si>
  <si>
    <t>043 19-4000</t>
  </si>
  <si>
    <t>Hutnící zkoušky</t>
  </si>
  <si>
    <t>16</t>
  </si>
  <si>
    <t>Položka zahrnuje předpokládané zkoušky statickou deskou</t>
  </si>
  <si>
    <t>072 00-2000</t>
  </si>
  <si>
    <t>Zajištění dopravně inženýrských opatření</t>
  </si>
  <si>
    <t>18</t>
  </si>
  <si>
    <t>Náklady na vyhotovení návrhu dopravně inženýrských opatření,; jeho projednání s dotčenými orgány a organizacemi vč. Policie ČR; eventuální zajištění vydání stanovení; realizace opatření během stavby, vč.odstranění po; ukončení prací</t>
  </si>
  <si>
    <t>VP - Vícepráce</t>
  </si>
  <si>
    <t>PN</t>
  </si>
  <si>
    <t>SO 01 - Hřiště</t>
  </si>
  <si>
    <t>1 - Zemní práce</t>
  </si>
  <si>
    <t>11 - Přípravné a přidružené práce</t>
  </si>
  <si>
    <t>18 - Povrchové úpravy terénu</t>
  </si>
  <si>
    <t>2 - Zvláštní zakládání, základy, zpevňování hornin</t>
  </si>
  <si>
    <t>3 - Svislé a kompletní konstrukce</t>
  </si>
  <si>
    <t>5 - Komunikace</t>
  </si>
  <si>
    <t>59 - Dlažby a předlažby pozemních komunikací a zpevněných ploch</t>
  </si>
  <si>
    <t>59.1 - Povrch hřiště</t>
  </si>
  <si>
    <t>59.2 - Herní vybavení a mobiliář</t>
  </si>
  <si>
    <t>6 - Úpravy povrchů, podlahy a osazení výplně otvorů</t>
  </si>
  <si>
    <t>91 - Doplňkové konstrukce a práce na pozem. komunikacích a zpev.plochách</t>
  </si>
  <si>
    <t>99 - Přesun hmot</t>
  </si>
  <si>
    <t>121 10-1103</t>
  </si>
  <si>
    <t>Sejmutí ornice s přemístěním na vzdálenost do 250 m</t>
  </si>
  <si>
    <t>m3</t>
  </si>
  <si>
    <t>Sejmutí humózní vrstvy v tl. 100 mm pro navazující úpravy; Úpravy okolo nového hřiště; Úpravy plochy původního chodníku</t>
  </si>
  <si>
    <t>122 20-1101</t>
  </si>
  <si>
    <t>Odkopávky a prokopávky nezapažené v hornině tř. 3 objem do 100 m3</t>
  </si>
  <si>
    <t>Zpevněná plocha</t>
  </si>
  <si>
    <t>249*0,3</t>
  </si>
  <si>
    <t>-9,650  "Viz  1/1 (121101103)"</t>
  </si>
  <si>
    <t>122 20-1109</t>
  </si>
  <si>
    <t>Příplatek za lepivost u odkopávek v hornině tř. 1 až 3</t>
  </si>
  <si>
    <t>133 20-1101</t>
  </si>
  <si>
    <t>Hloubení šachet v hornině tř. 3 objemu do 100 m3</t>
  </si>
  <si>
    <t>Základy hracích prvků; Základy laviček a odpadkového koše; Oplocení hřiště</t>
  </si>
  <si>
    <t>3,53</t>
  </si>
  <si>
    <t>0,60</t>
  </si>
  <si>
    <t>0,89</t>
  </si>
  <si>
    <t>133 20-1109</t>
  </si>
  <si>
    <t>Příplatek za lepivost u hloubení šachet v hornině tř. 3</t>
  </si>
  <si>
    <t>174 10-1101</t>
  </si>
  <si>
    <t>Zásyp jam, šachet rýh nebo kolem objektů sypaninou se zhutněním</t>
  </si>
  <si>
    <t>Stávající část chodníku</t>
  </si>
  <si>
    <t>27,5*0,2</t>
  </si>
  <si>
    <t>7</t>
  </si>
  <si>
    <t>162 70-1105</t>
  </si>
  <si>
    <t>Vodorovné přemístění do 10000 m výkopku/sypaniny z horniny tř. 1 až 4</t>
  </si>
  <si>
    <t>PC1.1</t>
  </si>
  <si>
    <t>Poplatek za skládku horniny</t>
  </si>
  <si>
    <t>t</t>
  </si>
  <si>
    <t>64,570  "Viz  1/7 (162701105)"*1,7</t>
  </si>
  <si>
    <t>9</t>
  </si>
  <si>
    <t>181 10-1102</t>
  </si>
  <si>
    <t>Úprava pláně v zářezech v hornině tř. 1 až 4 se zhutněním</t>
  </si>
  <si>
    <t>m2</t>
  </si>
  <si>
    <t>PC11.1</t>
  </si>
  <si>
    <t>Odstranění laviček, odvoz a uložení na skládku (dřevo, ocel, beton)</t>
  </si>
  <si>
    <t>ks</t>
  </si>
  <si>
    <t>20</t>
  </si>
  <si>
    <t>PC11.2</t>
  </si>
  <si>
    <t>Odstr.stáv.pískoviště cca 5,5 m, odv.do 10 km, popl.za skládku (beton využit v rámci st.-cca 2,4 m3)</t>
  </si>
  <si>
    <t>22</t>
  </si>
  <si>
    <t>113 10-7163</t>
  </si>
  <si>
    <t>Odstranění podkladu pl přes 50 do 200 m2 z kameniva drceného tl 300 mm</t>
  </si>
  <si>
    <t>24</t>
  </si>
  <si>
    <t>Chodník</t>
  </si>
  <si>
    <t>61,50</t>
  </si>
  <si>
    <t>113 20-2111</t>
  </si>
  <si>
    <t>Vytrhání obrub krajníků obrubníků stojatých</t>
  </si>
  <si>
    <t>m</t>
  </si>
  <si>
    <t>26</t>
  </si>
  <si>
    <t>Chodníkové a parkové obruby; Hřiště; Chodník</t>
  </si>
  <si>
    <t>113 10-6121</t>
  </si>
  <si>
    <t>Rozebrání dlažeb nebo dílců komunikací pro pěší z betonových nebo kamenných dlaždic</t>
  </si>
  <si>
    <t>28</t>
  </si>
  <si>
    <t>U pískoviště</t>
  </si>
  <si>
    <t>14,70</t>
  </si>
  <si>
    <t>961 04-4111</t>
  </si>
  <si>
    <t>Bourání základů z betonu prostého</t>
  </si>
  <si>
    <t>30</t>
  </si>
  <si>
    <t>Základní hrací prvek</t>
  </si>
  <si>
    <t>97721111R</t>
  </si>
  <si>
    <t>Řezání betonových konstrukcí hl do 200 mm stěnovou pilou</t>
  </si>
  <si>
    <t>32</t>
  </si>
  <si>
    <t>0,5*2</t>
  </si>
  <si>
    <t>962 04-2321</t>
  </si>
  <si>
    <t>Bourání zdiva nadzákladového z betonu prostého</t>
  </si>
  <si>
    <t>34</t>
  </si>
  <si>
    <t>979 08-1111</t>
  </si>
  <si>
    <t>Odvoz suti a vybouraných hmot na skládku do 1 km</t>
  </si>
  <si>
    <t>36</t>
  </si>
  <si>
    <t>V položce je zakalkulováno i naložení na dopravní prostředek; a složení na skládku, bez poplatku</t>
  </si>
  <si>
    <t>40,59+35,28</t>
  </si>
  <si>
    <t>0,825</t>
  </si>
  <si>
    <t>979 08-1121</t>
  </si>
  <si>
    <t>Odvoz suti a vybouraných hmot na skládku ZKD 1 km přes 1 km</t>
  </si>
  <si>
    <t>38</t>
  </si>
  <si>
    <t>11</t>
  </si>
  <si>
    <t>PC11.3</t>
  </si>
  <si>
    <t>Poplatek za skládku-kamenivo s příměsí zeminy</t>
  </si>
  <si>
    <t>40</t>
  </si>
  <si>
    <t>61,5*0,66</t>
  </si>
  <si>
    <t>PC11.4</t>
  </si>
  <si>
    <t>Poplatek za skládku-beton</t>
  </si>
  <si>
    <t>42</t>
  </si>
  <si>
    <t>Obrubník; Dlažba; Beton</t>
  </si>
  <si>
    <t>181 30-1101</t>
  </si>
  <si>
    <t>Rozprostření ornice tl vrstvy do 100 mm pl do 500 m2 v rovině nebo ve svahu do 1:5</t>
  </si>
  <si>
    <t>44</t>
  </si>
  <si>
    <t>Úpravy okolo nového hřiště; Úpravy plochy původního chodníku</t>
  </si>
  <si>
    <t>70</t>
  </si>
  <si>
    <t>26,50</t>
  </si>
  <si>
    <t>167 10-1101</t>
  </si>
  <si>
    <t>Nakládání výkopku z hornin tř. 1 až 4 do 100 m3</t>
  </si>
  <si>
    <t>46</t>
  </si>
  <si>
    <t>162 20-1102</t>
  </si>
  <si>
    <t>Vodorovné přemístění do 50 m výkopku/sypaniny z horniny tř. 1 až 4</t>
  </si>
  <si>
    <t>48</t>
  </si>
  <si>
    <t>9,650  "Viz  18/2 (167101101)"</t>
  </si>
  <si>
    <t>180 40-2111</t>
  </si>
  <si>
    <t>Založení parkového trávníku výsevem v rovině a ve svahu do 1:5</t>
  </si>
  <si>
    <t>50</t>
  </si>
  <si>
    <t>M</t>
  </si>
  <si>
    <t>572410</t>
  </si>
  <si>
    <t>Osivo směs travní parková, mírná zátěž</t>
  </si>
  <si>
    <t>kg</t>
  </si>
  <si>
    <t>52</t>
  </si>
  <si>
    <t>18200113R</t>
  </si>
  <si>
    <t>Plošná úprava terénu  - vyrovnání ploch poškozených provozem stavby</t>
  </si>
  <si>
    <t>54</t>
  </si>
  <si>
    <t>Předběžně</t>
  </si>
  <si>
    <t>100</t>
  </si>
  <si>
    <t>18481312R</t>
  </si>
  <si>
    <t>Ochrana stromu protikořenovou clonou v rovině nebo ve svahu 1 : 5  do hl. 500 mm</t>
  </si>
  <si>
    <t>kus</t>
  </si>
  <si>
    <t>56</t>
  </si>
  <si>
    <t>271 57-1111</t>
  </si>
  <si>
    <t>Polštáře zhutněné pod základy ze štěrkopísku tříděného</t>
  </si>
  <si>
    <t>58</t>
  </si>
  <si>
    <t>Základy hracích prvků</t>
  </si>
  <si>
    <t>0,15</t>
  </si>
  <si>
    <t>273 32-1115</t>
  </si>
  <si>
    <t>Základové desky ze ŽB C 16/20</t>
  </si>
  <si>
    <t>60</t>
  </si>
  <si>
    <t>273 35-1215</t>
  </si>
  <si>
    <t>Zřízení bednění stěn základových desek</t>
  </si>
  <si>
    <t>62</t>
  </si>
  <si>
    <t>3,99</t>
  </si>
  <si>
    <t>273 35-1216</t>
  </si>
  <si>
    <t>Odstranění bednění stěn základových desek</t>
  </si>
  <si>
    <t>64</t>
  </si>
  <si>
    <t>273 36-1921</t>
  </si>
  <si>
    <t>Výztuž základových desek svařovanými sítěmi</t>
  </si>
  <si>
    <t>66</t>
  </si>
  <si>
    <t>Síť 100/100/6</t>
  </si>
  <si>
    <t>0,150</t>
  </si>
  <si>
    <t>275 31-3611</t>
  </si>
  <si>
    <t>Základové patky z betonu tř. C 16/20</t>
  </si>
  <si>
    <t>68</t>
  </si>
  <si>
    <t>Základy hracích prvků; Základy laviček a koše na odpadky</t>
  </si>
  <si>
    <t>338 17-1123</t>
  </si>
  <si>
    <t>Osazování sloupků a vzpěr plotových ocelových v 2,6 m se zabetonováním</t>
  </si>
  <si>
    <t>Beton C 25/30</t>
  </si>
  <si>
    <t>38,00</t>
  </si>
  <si>
    <t>55342263</t>
  </si>
  <si>
    <t>Sloupek plotový z ocel.trubek, pozinkovaný a plast.zelený,  1700/60/60 mm-vč.krycího víčka</t>
  </si>
  <si>
    <t>72</t>
  </si>
  <si>
    <t>348 17-1120</t>
  </si>
  <si>
    <t>Osazení rámového oplocení výšky do 1,5 m ve sklonu svahu do 15°</t>
  </si>
  <si>
    <t>74</t>
  </si>
  <si>
    <t>55345910</t>
  </si>
  <si>
    <t>Rámový plotový dílec 3D ZN+plast.zel., v.=1030 mm, pole dl-.0,6- 2,5 m, prům. drátu 5 mm, cena za bm</t>
  </si>
  <si>
    <t>bm</t>
  </si>
  <si>
    <t>76</t>
  </si>
  <si>
    <t>34810121R</t>
  </si>
  <si>
    <t>Montáž vrat a vrátek k oplocení na ocelové sloupky, plochy do 2 m2</t>
  </si>
  <si>
    <t>78</t>
  </si>
  <si>
    <t>55345971</t>
  </si>
  <si>
    <t>Branka jednokřídlá,  pozinkovaná + zelený plast,  1000x1030 mm, vč.zámku a čtyř klíčů</t>
  </si>
  <si>
    <t>80</t>
  </si>
  <si>
    <t>34810123R</t>
  </si>
  <si>
    <t>Montáž vrat a vrátek k oplocení na ocelové sloupky, plochy do 6 m2</t>
  </si>
  <si>
    <t>82</t>
  </si>
  <si>
    <t>55345985</t>
  </si>
  <si>
    <t>Brána pro údržbu, dvojkřídlá otvírání 180 st., pozink.+ zel.plast, 4000x1030 mm, vč,zámku a 4 klíčů</t>
  </si>
  <si>
    <t>84</t>
  </si>
  <si>
    <t>56480111R</t>
  </si>
  <si>
    <t>Podklad z kameniva drceného frakce 0-4, pozhutnění tl 1 cm</t>
  </si>
  <si>
    <t>86</t>
  </si>
  <si>
    <t>Herní plocha</t>
  </si>
  <si>
    <t>197</t>
  </si>
  <si>
    <t>56481111R</t>
  </si>
  <si>
    <t>Podklad zkameniva drceného fr.4-8 mm, po zhutnění tl 6 cm</t>
  </si>
  <si>
    <t>88</t>
  </si>
  <si>
    <t>Frakce 4-8; Herní plocha</t>
  </si>
  <si>
    <t>564 86-1111</t>
  </si>
  <si>
    <t>Podklad ze štěrkodrtě ŠD tl 200 mm</t>
  </si>
  <si>
    <t>90</t>
  </si>
  <si>
    <t>Frakce 0-32; Herní plocha</t>
  </si>
  <si>
    <t>596 21-1111</t>
  </si>
  <si>
    <t>Kladení zámkové dlažby komunikací pro pěší tl 60 mm skupiny A pl do 100 m2</t>
  </si>
  <si>
    <t>92</t>
  </si>
  <si>
    <t>Včetně podkladní vrstvy v tl. 40 mm; U pískoviště</t>
  </si>
  <si>
    <t>59245180</t>
  </si>
  <si>
    <t>Dlažba zámková tl. 6 cm - přírodní</t>
  </si>
  <si>
    <t>94</t>
  </si>
  <si>
    <t>596 21-1211</t>
  </si>
  <si>
    <t>Kladení zámkové dlažby komunikací pro pěší tl 80 mm skupiny A pl do 100 m2</t>
  </si>
  <si>
    <t>96</t>
  </si>
  <si>
    <t>Včetně podkladní vrstvy v tl. 40 mm; Přístup k hřišti</t>
  </si>
  <si>
    <t>59245217</t>
  </si>
  <si>
    <t>Dlažba zámková  přírodní tl. 8 cm - šedá</t>
  </si>
  <si>
    <t>98</t>
  </si>
  <si>
    <t>Frakce 0-32; Přístup ke hřišti; U pískoviště</t>
  </si>
  <si>
    <t>PC59.1.1</t>
  </si>
  <si>
    <t>Pryžová dopadová plocha tl. 30 mm, dodávka a montáž (viz.popis položky)</t>
  </si>
  <si>
    <t>102</t>
  </si>
  <si>
    <t>Pryžová dopadová plocha tl. 30 mm (20 mm SBR, 10 mm ve hmotě; probarvené EPDM pojené PU pojivem), barevné provedení dle; grafického návrhu prováděcí PD, certifikace systému dle; ČSN EN 1177 a 1176 na kritickou výšku pádu min. 2 000 mm.; Doložit protokol o zkoušce toxicity povrchu EPDM dle DIN 18035-7; na polyciklické aromatické uhlovodíky dle nařízení komise EU; č.494/2011, příl-XVII, bod 50PAU; Herní plocha</t>
  </si>
  <si>
    <t>PC59.1.2</t>
  </si>
  <si>
    <t>Grafický motiv - skákací panák</t>
  </si>
  <si>
    <t>104</t>
  </si>
  <si>
    <t>PC59.2.1</t>
  </si>
  <si>
    <t>Herní prvek "Řetězová dvouhoupačka", dodávka a montáž</t>
  </si>
  <si>
    <t>106</t>
  </si>
  <si>
    <t>PC59.2.2</t>
  </si>
  <si>
    <t>Herní prvek "Kombinovaná lezecí a šplhací sestava", dodávka a montáž</t>
  </si>
  <si>
    <t>108</t>
  </si>
  <si>
    <t>PC59.2.3</t>
  </si>
  <si>
    <t>Herní prvek "Vahadlová houpačka", dodávka a montáž</t>
  </si>
  <si>
    <t>110</t>
  </si>
  <si>
    <t>PC59.2.4</t>
  </si>
  <si>
    <t>Herní prvek "Kolotoč sezení", dodávka a montáž</t>
  </si>
  <si>
    <t>112</t>
  </si>
  <si>
    <t>PC59.2.5</t>
  </si>
  <si>
    <t>Herní prvek "Skluzavka s prolezem", dodávka a montáž-tvar létající talíř, provedení  EPDM+kov</t>
  </si>
  <si>
    <t>114</t>
  </si>
  <si>
    <t>PC59.2.6</t>
  </si>
  <si>
    <t>Herní prvek-pískoviště z pryžových dílů, dodávka a montáž</t>
  </si>
  <si>
    <t>116</t>
  </si>
  <si>
    <t>Dodávka a montáž (viz.výkres pískoviště); -pískoviště montované z pryžových navzájem slepených; dílců PU lepidlem, čtyřúhelník, délka strany 3710 mm, plocha; pískoviště 9,3 m2, profil dílců 230/300 mm, průměr spojovacích; prvků 230 mm, barva zeleno červená nebo obdobná kombinace; včetně dodávky 3 m3 certifikovaného písku s hygienickým; atestem, podklad pod pískem geotextilie 500g/m2 vodopropustná</t>
  </si>
  <si>
    <t>93612411R</t>
  </si>
  <si>
    <t>Dodávka a montáž lavičky parkové-viz.popis položky</t>
  </si>
  <si>
    <t>118</t>
  </si>
  <si>
    <t>Lavička parková, rozměry 1600/500/800-celk.výška, dřevěná; prkna s impregnací dle EN 71/3 (bezp.pro dětské hračky)</t>
  </si>
  <si>
    <t>93610421R</t>
  </si>
  <si>
    <t>Dodávka a pevné osazení odpadkového koše (viz.popis položky)</t>
  </si>
  <si>
    <t>120</t>
  </si>
  <si>
    <t>Provedení kov (komaxit šedý) + plast; pevný základ</t>
  </si>
  <si>
    <t>622 45-1101</t>
  </si>
  <si>
    <t>Vyspravení povrchu neomítaných betonových nebo ŽB stěn a štítů vnějších MC pro omítky</t>
  </si>
  <si>
    <t>122</t>
  </si>
  <si>
    <t>0,2*0,5*2</t>
  </si>
  <si>
    <t>124</t>
  </si>
  <si>
    <t>916 56-1111</t>
  </si>
  <si>
    <t>Osazení záhonového obrubníku betonového do lože z betonu s boční opěrou</t>
  </si>
  <si>
    <t>126</t>
  </si>
  <si>
    <t>Herní plocha; Dlažba</t>
  </si>
  <si>
    <t>81</t>
  </si>
  <si>
    <t>59217305</t>
  </si>
  <si>
    <t>Obrubník betonový zahradní přírodní šedá 50x5x25 cm</t>
  </si>
  <si>
    <t>128</t>
  </si>
  <si>
    <t>998 22-2011</t>
  </si>
  <si>
    <t>Přesun hmot pro pozemní komunikace s krytem z kameniva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</si>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</sst>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7" fontId="7" fillId="0" borderId="0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31" fillId="4" borderId="0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Border="1" applyAlignment="1" applyProtection="1">
      <alignment vertical="center"/>
    </xf>
    <xf numFmtId="0" fontId="31" fillId="4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37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3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7</v>
      </c>
    </row>
    <row r="2" spans="1:73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9" t="s">
        <v>9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F2" s="260"/>
      <c r="BG2" s="260"/>
      <c r="BS2" s="19" t="s">
        <v>10</v>
      </c>
      <c r="BT2" s="19" t="s">
        <v>11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10</v>
      </c>
      <c r="BT3" s="19" t="s">
        <v>12</v>
      </c>
    </row>
    <row r="4" spans="1:73" ht="36.950000000000003" customHeight="1">
      <c r="B4" s="23"/>
      <c r="C4" s="215" t="s">
        <v>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4"/>
      <c r="AS4" s="25" t="s">
        <v>14</v>
      </c>
      <c r="BG4" s="26" t="s">
        <v>15</v>
      </c>
      <c r="BS4" s="19" t="s">
        <v>16</v>
      </c>
    </row>
    <row r="5" spans="1:73" ht="14.45" customHeight="1">
      <c r="B5" s="23"/>
      <c r="C5" s="27"/>
      <c r="D5" s="28" t="s">
        <v>17</v>
      </c>
      <c r="E5" s="27"/>
      <c r="F5" s="27"/>
      <c r="G5" s="27"/>
      <c r="H5" s="27"/>
      <c r="I5" s="27"/>
      <c r="J5" s="27"/>
      <c r="K5" s="219" t="s">
        <v>18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7"/>
      <c r="AQ5" s="24"/>
      <c r="BG5" s="217" t="s">
        <v>19</v>
      </c>
      <c r="BS5" s="19" t="s">
        <v>10</v>
      </c>
    </row>
    <row r="6" spans="1:73" ht="36.950000000000003" customHeight="1">
      <c r="B6" s="23"/>
      <c r="C6" s="27"/>
      <c r="D6" s="30" t="s">
        <v>20</v>
      </c>
      <c r="E6" s="27"/>
      <c r="F6" s="27"/>
      <c r="G6" s="27"/>
      <c r="H6" s="27"/>
      <c r="I6" s="27"/>
      <c r="J6" s="27"/>
      <c r="K6" s="221" t="s">
        <v>21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7"/>
      <c r="AQ6" s="24"/>
      <c r="BG6" s="218"/>
      <c r="BS6" s="19" t="s">
        <v>10</v>
      </c>
    </row>
    <row r="7" spans="1:73" ht="14.45" customHeight="1">
      <c r="B7" s="23"/>
      <c r="C7" s="27"/>
      <c r="D7" s="31" t="s">
        <v>22</v>
      </c>
      <c r="E7" s="27"/>
      <c r="F7" s="27"/>
      <c r="G7" s="27"/>
      <c r="H7" s="27"/>
      <c r="I7" s="27"/>
      <c r="J7" s="27"/>
      <c r="K7" s="29" t="s">
        <v>23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24</v>
      </c>
      <c r="AL7" s="27"/>
      <c r="AM7" s="27"/>
      <c r="AN7" s="29" t="s">
        <v>23</v>
      </c>
      <c r="AO7" s="27"/>
      <c r="AP7" s="27"/>
      <c r="AQ7" s="24"/>
      <c r="BG7" s="218"/>
      <c r="BS7" s="19" t="s">
        <v>10</v>
      </c>
    </row>
    <row r="8" spans="1:73" ht="14.45" customHeight="1">
      <c r="B8" s="23"/>
      <c r="C8" s="27"/>
      <c r="D8" s="31" t="s">
        <v>25</v>
      </c>
      <c r="E8" s="27"/>
      <c r="F8" s="27"/>
      <c r="G8" s="27"/>
      <c r="H8" s="27"/>
      <c r="I8" s="27"/>
      <c r="J8" s="27"/>
      <c r="K8" s="29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27</v>
      </c>
      <c r="AL8" s="27"/>
      <c r="AM8" s="27"/>
      <c r="AN8" s="32" t="s">
        <v>28</v>
      </c>
      <c r="AO8" s="27"/>
      <c r="AP8" s="27"/>
      <c r="AQ8" s="24"/>
      <c r="BG8" s="218"/>
      <c r="BS8" s="19" t="s">
        <v>10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G9" s="218"/>
      <c r="BS9" s="19" t="s">
        <v>10</v>
      </c>
    </row>
    <row r="10" spans="1:73" ht="14.45" customHeight="1">
      <c r="B10" s="23"/>
      <c r="C10" s="27"/>
      <c r="D10" s="31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30</v>
      </c>
      <c r="AL10" s="27"/>
      <c r="AM10" s="27"/>
      <c r="AN10" s="29" t="s">
        <v>23</v>
      </c>
      <c r="AO10" s="27"/>
      <c r="AP10" s="27"/>
      <c r="AQ10" s="24"/>
      <c r="BG10" s="218"/>
      <c r="BS10" s="19" t="s">
        <v>10</v>
      </c>
    </row>
    <row r="11" spans="1:73" ht="18.399999999999999" customHeight="1">
      <c r="B11" s="23"/>
      <c r="C11" s="27"/>
      <c r="D11" s="27"/>
      <c r="E11" s="29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23</v>
      </c>
      <c r="AO11" s="27"/>
      <c r="AP11" s="27"/>
      <c r="AQ11" s="24"/>
      <c r="BG11" s="218"/>
      <c r="BS11" s="19" t="s">
        <v>10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G12" s="218"/>
      <c r="BS12" s="19" t="s">
        <v>10</v>
      </c>
    </row>
    <row r="13" spans="1:73" ht="14.45" customHeight="1">
      <c r="B13" s="23"/>
      <c r="C13" s="27"/>
      <c r="D13" s="31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30</v>
      </c>
      <c r="AL13" s="27"/>
      <c r="AM13" s="27"/>
      <c r="AN13" s="33" t="s">
        <v>34</v>
      </c>
      <c r="AO13" s="27"/>
      <c r="AP13" s="27"/>
      <c r="AQ13" s="24"/>
      <c r="BG13" s="218"/>
      <c r="BS13" s="19" t="s">
        <v>10</v>
      </c>
    </row>
    <row r="14" spans="1:73">
      <c r="B14" s="23"/>
      <c r="C14" s="27"/>
      <c r="D14" s="27"/>
      <c r="E14" s="222" t="s">
        <v>34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31" t="s">
        <v>32</v>
      </c>
      <c r="AL14" s="27"/>
      <c r="AM14" s="27"/>
      <c r="AN14" s="33" t="s">
        <v>34</v>
      </c>
      <c r="AO14" s="27"/>
      <c r="AP14" s="27"/>
      <c r="AQ14" s="24"/>
      <c r="BG14" s="218"/>
      <c r="BS14" s="19" t="s">
        <v>10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G15" s="218"/>
      <c r="BS15" s="19" t="s">
        <v>6</v>
      </c>
    </row>
    <row r="16" spans="1:73" ht="14.45" customHeight="1">
      <c r="B16" s="23"/>
      <c r="C16" s="27"/>
      <c r="D16" s="31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30</v>
      </c>
      <c r="AL16" s="27"/>
      <c r="AM16" s="27"/>
      <c r="AN16" s="29" t="s">
        <v>23</v>
      </c>
      <c r="AO16" s="27"/>
      <c r="AP16" s="27"/>
      <c r="AQ16" s="24"/>
      <c r="BG16" s="218"/>
      <c r="BS16" s="19" t="s">
        <v>6</v>
      </c>
    </row>
    <row r="17" spans="2:71" ht="18.399999999999999" customHeight="1">
      <c r="B17" s="23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23</v>
      </c>
      <c r="AO17" s="27"/>
      <c r="AP17" s="27"/>
      <c r="AQ17" s="24"/>
      <c r="BG17" s="218"/>
      <c r="BS17" s="19" t="s">
        <v>7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G18" s="218"/>
      <c r="BS18" s="19" t="s">
        <v>10</v>
      </c>
    </row>
    <row r="19" spans="2:71" ht="14.45" customHeight="1">
      <c r="B19" s="23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30</v>
      </c>
      <c r="AL19" s="27"/>
      <c r="AM19" s="27"/>
      <c r="AN19" s="29" t="s">
        <v>23</v>
      </c>
      <c r="AO19" s="27"/>
      <c r="AP19" s="27"/>
      <c r="AQ19" s="24"/>
      <c r="BG19" s="218"/>
      <c r="BS19" s="19" t="s">
        <v>10</v>
      </c>
    </row>
    <row r="20" spans="2:71" ht="18.399999999999999" customHeight="1">
      <c r="B20" s="23"/>
      <c r="C20" s="27"/>
      <c r="D20" s="27"/>
      <c r="E20" s="29" t="s">
        <v>31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23</v>
      </c>
      <c r="AO20" s="27"/>
      <c r="AP20" s="27"/>
      <c r="AQ20" s="24"/>
      <c r="BG20" s="218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G21" s="218"/>
    </row>
    <row r="22" spans="2:71">
      <c r="B22" s="23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G22" s="218"/>
    </row>
    <row r="23" spans="2:71" ht="22.5" customHeight="1">
      <c r="B23" s="23"/>
      <c r="C23" s="27"/>
      <c r="D23" s="27"/>
      <c r="E23" s="224" t="s">
        <v>38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7"/>
      <c r="AP23" s="27"/>
      <c r="AQ23" s="24"/>
      <c r="BG23" s="218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G24" s="218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G25" s="218"/>
    </row>
    <row r="26" spans="2:71" ht="14.45" customHeight="1">
      <c r="B26" s="23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25">
        <f>ROUND(AG87,2)</f>
        <v>0</v>
      </c>
      <c r="AL26" s="220"/>
      <c r="AM26" s="220"/>
      <c r="AN26" s="220"/>
      <c r="AO26" s="220"/>
      <c r="AP26" s="27"/>
      <c r="AQ26" s="24"/>
      <c r="BG26" s="218"/>
    </row>
    <row r="27" spans="2:71">
      <c r="B27" s="23"/>
      <c r="C27" s="27"/>
      <c r="D27" s="27"/>
      <c r="E27" s="31" t="s">
        <v>40</v>
      </c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26">
        <f>AS87</f>
        <v>0</v>
      </c>
      <c r="AL27" s="226"/>
      <c r="AM27" s="226"/>
      <c r="AN27" s="226"/>
      <c r="AO27" s="226"/>
      <c r="AP27" s="27"/>
      <c r="AQ27" s="24"/>
      <c r="BG27" s="218"/>
    </row>
    <row r="28" spans="2:71" s="1" customFormat="1">
      <c r="B28" s="36"/>
      <c r="C28" s="37"/>
      <c r="D28" s="37"/>
      <c r="E28" s="31" t="s">
        <v>41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226">
        <f>ROUND(AT87,2)</f>
        <v>0</v>
      </c>
      <c r="AL28" s="226"/>
      <c r="AM28" s="226"/>
      <c r="AN28" s="226"/>
      <c r="AO28" s="226"/>
      <c r="AP28" s="37"/>
      <c r="AQ28" s="38"/>
      <c r="BG28" s="218"/>
    </row>
    <row r="29" spans="2:71" s="1" customFormat="1" ht="14.45" customHeight="1">
      <c r="B29" s="36"/>
      <c r="C29" s="37"/>
      <c r="D29" s="35" t="s">
        <v>42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25">
        <f>ROUND(AG91,2)</f>
        <v>0</v>
      </c>
      <c r="AL29" s="225"/>
      <c r="AM29" s="225"/>
      <c r="AN29" s="225"/>
      <c r="AO29" s="225"/>
      <c r="AP29" s="37"/>
      <c r="AQ29" s="38"/>
      <c r="BG29" s="218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G30" s="218"/>
    </row>
    <row r="31" spans="2:71" s="1" customFormat="1" ht="25.9" customHeight="1">
      <c r="B31" s="36"/>
      <c r="C31" s="37"/>
      <c r="D31" s="39" t="s">
        <v>43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227">
        <f>ROUND(AK26+AK29,2)</f>
        <v>0</v>
      </c>
      <c r="AL31" s="228"/>
      <c r="AM31" s="228"/>
      <c r="AN31" s="228"/>
      <c r="AO31" s="228"/>
      <c r="AP31" s="37"/>
      <c r="AQ31" s="38"/>
      <c r="BG31" s="218"/>
    </row>
    <row r="32" spans="2:71" s="1" customFormat="1" ht="6.95" customHeight="1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BG32" s="218"/>
    </row>
    <row r="33" spans="2:59" s="2" customFormat="1" ht="14.45" customHeight="1">
      <c r="B33" s="41"/>
      <c r="C33" s="42"/>
      <c r="D33" s="43" t="s">
        <v>44</v>
      </c>
      <c r="E33" s="42"/>
      <c r="F33" s="43" t="s">
        <v>45</v>
      </c>
      <c r="G33" s="42"/>
      <c r="H33" s="42"/>
      <c r="I33" s="42"/>
      <c r="J33" s="42"/>
      <c r="K33" s="42"/>
      <c r="L33" s="229">
        <v>0.21</v>
      </c>
      <c r="M33" s="230"/>
      <c r="N33" s="230"/>
      <c r="O33" s="230"/>
      <c r="P33" s="42"/>
      <c r="Q33" s="42"/>
      <c r="R33" s="42"/>
      <c r="S33" s="42"/>
      <c r="T33" s="45" t="s">
        <v>46</v>
      </c>
      <c r="U33" s="42"/>
      <c r="V33" s="42"/>
      <c r="W33" s="231">
        <f>ROUND(BB87+SUM(CD92:CD96),2)</f>
        <v>0</v>
      </c>
      <c r="X33" s="230"/>
      <c r="Y33" s="230"/>
      <c r="Z33" s="230"/>
      <c r="AA33" s="230"/>
      <c r="AB33" s="230"/>
      <c r="AC33" s="230"/>
      <c r="AD33" s="230"/>
      <c r="AE33" s="230"/>
      <c r="AF33" s="42"/>
      <c r="AG33" s="42"/>
      <c r="AH33" s="42"/>
      <c r="AI33" s="42"/>
      <c r="AJ33" s="42"/>
      <c r="AK33" s="231">
        <f>ROUND(AX87+SUM(BY92:BY96),2)</f>
        <v>0</v>
      </c>
      <c r="AL33" s="230"/>
      <c r="AM33" s="230"/>
      <c r="AN33" s="230"/>
      <c r="AO33" s="230"/>
      <c r="AP33" s="42"/>
      <c r="AQ33" s="46"/>
      <c r="BG33" s="218"/>
    </row>
    <row r="34" spans="2:59" s="2" customFormat="1" ht="14.45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29">
        <v>0.15</v>
      </c>
      <c r="M34" s="230"/>
      <c r="N34" s="230"/>
      <c r="O34" s="230"/>
      <c r="P34" s="42"/>
      <c r="Q34" s="42"/>
      <c r="R34" s="42"/>
      <c r="S34" s="42"/>
      <c r="T34" s="45" t="s">
        <v>46</v>
      </c>
      <c r="U34" s="42"/>
      <c r="V34" s="42"/>
      <c r="W34" s="231">
        <f>ROUND(BC87+SUM(CE92:CE96),2)</f>
        <v>0</v>
      </c>
      <c r="X34" s="230"/>
      <c r="Y34" s="230"/>
      <c r="Z34" s="230"/>
      <c r="AA34" s="230"/>
      <c r="AB34" s="230"/>
      <c r="AC34" s="230"/>
      <c r="AD34" s="230"/>
      <c r="AE34" s="230"/>
      <c r="AF34" s="42"/>
      <c r="AG34" s="42"/>
      <c r="AH34" s="42"/>
      <c r="AI34" s="42"/>
      <c r="AJ34" s="42"/>
      <c r="AK34" s="231">
        <f>ROUND(AY87+SUM(BZ92:BZ96),2)</f>
        <v>0</v>
      </c>
      <c r="AL34" s="230"/>
      <c r="AM34" s="230"/>
      <c r="AN34" s="230"/>
      <c r="AO34" s="230"/>
      <c r="AP34" s="42"/>
      <c r="AQ34" s="46"/>
      <c r="BG34" s="218"/>
    </row>
    <row r="35" spans="2:59" s="2" customFormat="1" ht="14.45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29">
        <v>0.21</v>
      </c>
      <c r="M35" s="230"/>
      <c r="N35" s="230"/>
      <c r="O35" s="230"/>
      <c r="P35" s="42"/>
      <c r="Q35" s="42"/>
      <c r="R35" s="42"/>
      <c r="S35" s="42"/>
      <c r="T35" s="45" t="s">
        <v>46</v>
      </c>
      <c r="U35" s="42"/>
      <c r="V35" s="42"/>
      <c r="W35" s="231">
        <f>ROUND(BD87+SUM(CF92:CF96),2)</f>
        <v>0</v>
      </c>
      <c r="X35" s="230"/>
      <c r="Y35" s="230"/>
      <c r="Z35" s="230"/>
      <c r="AA35" s="230"/>
      <c r="AB35" s="230"/>
      <c r="AC35" s="230"/>
      <c r="AD35" s="230"/>
      <c r="AE35" s="230"/>
      <c r="AF35" s="42"/>
      <c r="AG35" s="42"/>
      <c r="AH35" s="42"/>
      <c r="AI35" s="42"/>
      <c r="AJ35" s="42"/>
      <c r="AK35" s="231">
        <v>0</v>
      </c>
      <c r="AL35" s="230"/>
      <c r="AM35" s="230"/>
      <c r="AN35" s="230"/>
      <c r="AO35" s="230"/>
      <c r="AP35" s="42"/>
      <c r="AQ35" s="46"/>
    </row>
    <row r="36" spans="2:59" s="2" customFormat="1" ht="14.45" hidden="1" customHeight="1">
      <c r="B36" s="41"/>
      <c r="C36" s="42"/>
      <c r="D36" s="42"/>
      <c r="E36" s="42"/>
      <c r="F36" s="43" t="s">
        <v>49</v>
      </c>
      <c r="G36" s="42"/>
      <c r="H36" s="42"/>
      <c r="I36" s="42"/>
      <c r="J36" s="42"/>
      <c r="K36" s="42"/>
      <c r="L36" s="229">
        <v>0.15</v>
      </c>
      <c r="M36" s="230"/>
      <c r="N36" s="230"/>
      <c r="O36" s="230"/>
      <c r="P36" s="42"/>
      <c r="Q36" s="42"/>
      <c r="R36" s="42"/>
      <c r="S36" s="42"/>
      <c r="T36" s="45" t="s">
        <v>46</v>
      </c>
      <c r="U36" s="42"/>
      <c r="V36" s="42"/>
      <c r="W36" s="231">
        <f>ROUND(BE87+SUM(CG92:CG96),2)</f>
        <v>0</v>
      </c>
      <c r="X36" s="230"/>
      <c r="Y36" s="230"/>
      <c r="Z36" s="230"/>
      <c r="AA36" s="230"/>
      <c r="AB36" s="230"/>
      <c r="AC36" s="230"/>
      <c r="AD36" s="230"/>
      <c r="AE36" s="230"/>
      <c r="AF36" s="42"/>
      <c r="AG36" s="42"/>
      <c r="AH36" s="42"/>
      <c r="AI36" s="42"/>
      <c r="AJ36" s="42"/>
      <c r="AK36" s="231">
        <v>0</v>
      </c>
      <c r="AL36" s="230"/>
      <c r="AM36" s="230"/>
      <c r="AN36" s="230"/>
      <c r="AO36" s="230"/>
      <c r="AP36" s="42"/>
      <c r="AQ36" s="46"/>
    </row>
    <row r="37" spans="2:59" s="2" customFormat="1" ht="14.45" hidden="1" customHeight="1">
      <c r="B37" s="41"/>
      <c r="C37" s="42"/>
      <c r="D37" s="42"/>
      <c r="E37" s="42"/>
      <c r="F37" s="43" t="s">
        <v>50</v>
      </c>
      <c r="G37" s="42"/>
      <c r="H37" s="42"/>
      <c r="I37" s="42"/>
      <c r="J37" s="42"/>
      <c r="K37" s="42"/>
      <c r="L37" s="229">
        <v>0</v>
      </c>
      <c r="M37" s="230"/>
      <c r="N37" s="230"/>
      <c r="O37" s="230"/>
      <c r="P37" s="42"/>
      <c r="Q37" s="42"/>
      <c r="R37" s="42"/>
      <c r="S37" s="42"/>
      <c r="T37" s="45" t="s">
        <v>46</v>
      </c>
      <c r="U37" s="42"/>
      <c r="V37" s="42"/>
      <c r="W37" s="231">
        <f>ROUND(BF87+SUM(CH92:CH96),2)</f>
        <v>0</v>
      </c>
      <c r="X37" s="230"/>
      <c r="Y37" s="230"/>
      <c r="Z37" s="230"/>
      <c r="AA37" s="230"/>
      <c r="AB37" s="230"/>
      <c r="AC37" s="230"/>
      <c r="AD37" s="230"/>
      <c r="AE37" s="230"/>
      <c r="AF37" s="42"/>
      <c r="AG37" s="42"/>
      <c r="AH37" s="42"/>
      <c r="AI37" s="42"/>
      <c r="AJ37" s="42"/>
      <c r="AK37" s="231">
        <v>0</v>
      </c>
      <c r="AL37" s="230"/>
      <c r="AM37" s="230"/>
      <c r="AN37" s="230"/>
      <c r="AO37" s="230"/>
      <c r="AP37" s="42"/>
      <c r="AQ37" s="46"/>
    </row>
    <row r="38" spans="2:59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9" s="1" customFormat="1" ht="25.9" customHeight="1">
      <c r="B39" s="36"/>
      <c r="C39" s="47"/>
      <c r="D39" s="48" t="s">
        <v>51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50" t="s">
        <v>52</v>
      </c>
      <c r="U39" s="49"/>
      <c r="V39" s="49"/>
      <c r="W39" s="49"/>
      <c r="X39" s="232" t="s">
        <v>53</v>
      </c>
      <c r="Y39" s="233"/>
      <c r="Z39" s="233"/>
      <c r="AA39" s="233"/>
      <c r="AB39" s="233"/>
      <c r="AC39" s="49"/>
      <c r="AD39" s="49"/>
      <c r="AE39" s="49"/>
      <c r="AF39" s="49"/>
      <c r="AG39" s="49"/>
      <c r="AH39" s="49"/>
      <c r="AI39" s="49"/>
      <c r="AJ39" s="49"/>
      <c r="AK39" s="234">
        <f>SUM(AK31:AK37)</f>
        <v>0</v>
      </c>
      <c r="AL39" s="233"/>
      <c r="AM39" s="233"/>
      <c r="AN39" s="233"/>
      <c r="AO39" s="235"/>
      <c r="AP39" s="47"/>
      <c r="AQ39" s="38"/>
    </row>
    <row r="40" spans="2:5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</row>
    <row r="41" spans="2:59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9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9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9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9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9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9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9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55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56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57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56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57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59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56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57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56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57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5" t="s">
        <v>60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38"/>
    </row>
    <row r="77" spans="2:43" s="3" customFormat="1" ht="14.45" customHeight="1">
      <c r="B77" s="66"/>
      <c r="C77" s="31" t="s">
        <v>17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DH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20</v>
      </c>
      <c r="D78" s="71"/>
      <c r="E78" s="71"/>
      <c r="F78" s="71"/>
      <c r="G78" s="71"/>
      <c r="H78" s="71"/>
      <c r="I78" s="71"/>
      <c r="J78" s="71"/>
      <c r="K78" s="71"/>
      <c r="L78" s="236" t="str">
        <f>K6</f>
        <v>DĚTSKÉ HŘIŠTĚ NA SÍDLIŠTI ANENSKÁ UL.DVOŘÁKOVA_VV</v>
      </c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25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Frydek-Mistek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27</v>
      </c>
      <c r="AJ80" s="37"/>
      <c r="AK80" s="37"/>
      <c r="AL80" s="37"/>
      <c r="AM80" s="74" t="str">
        <f>IF(AN8= "","",AN8)</f>
        <v>23. 5. 2017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29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35</v>
      </c>
      <c r="AJ82" s="37"/>
      <c r="AK82" s="37"/>
      <c r="AL82" s="37"/>
      <c r="AM82" s="238" t="str">
        <f>IF(E17="","",E17)</f>
        <v xml:space="preserve"> </v>
      </c>
      <c r="AN82" s="238"/>
      <c r="AO82" s="238"/>
      <c r="AP82" s="238"/>
      <c r="AQ82" s="38"/>
      <c r="AS82" s="239" t="s">
        <v>61</v>
      </c>
      <c r="AT82" s="240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6"/>
    </row>
    <row r="83" spans="1:89" s="1" customFormat="1">
      <c r="B83" s="36"/>
      <c r="C83" s="31" t="s">
        <v>33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38" t="str">
        <f>IF(E20="","",E20)</f>
        <v xml:space="preserve"> </v>
      </c>
      <c r="AN83" s="238"/>
      <c r="AO83" s="238"/>
      <c r="AP83" s="238"/>
      <c r="AQ83" s="38"/>
      <c r="AS83" s="241"/>
      <c r="AT83" s="242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43"/>
      <c r="AT84" s="244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79"/>
    </row>
    <row r="85" spans="1:89" s="1" customFormat="1" ht="29.25" customHeight="1">
      <c r="B85" s="36"/>
      <c r="C85" s="245" t="s">
        <v>62</v>
      </c>
      <c r="D85" s="246"/>
      <c r="E85" s="246"/>
      <c r="F85" s="246"/>
      <c r="G85" s="246"/>
      <c r="H85" s="80"/>
      <c r="I85" s="247" t="s">
        <v>63</v>
      </c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7" t="s">
        <v>64</v>
      </c>
      <c r="AH85" s="246"/>
      <c r="AI85" s="246"/>
      <c r="AJ85" s="246"/>
      <c r="AK85" s="246"/>
      <c r="AL85" s="246"/>
      <c r="AM85" s="246"/>
      <c r="AN85" s="247" t="s">
        <v>65</v>
      </c>
      <c r="AO85" s="246"/>
      <c r="AP85" s="248"/>
      <c r="AQ85" s="38"/>
      <c r="AS85" s="81" t="s">
        <v>66</v>
      </c>
      <c r="AT85" s="82" t="s">
        <v>67</v>
      </c>
      <c r="AU85" s="82" t="s">
        <v>68</v>
      </c>
      <c r="AV85" s="82" t="s">
        <v>69</v>
      </c>
      <c r="AW85" s="82" t="s">
        <v>70</v>
      </c>
      <c r="AX85" s="82" t="s">
        <v>71</v>
      </c>
      <c r="AY85" s="82" t="s">
        <v>72</v>
      </c>
      <c r="AZ85" s="82" t="s">
        <v>73</v>
      </c>
      <c r="BA85" s="82" t="s">
        <v>74</v>
      </c>
      <c r="BB85" s="82" t="s">
        <v>75</v>
      </c>
      <c r="BC85" s="82" t="s">
        <v>76</v>
      </c>
      <c r="BD85" s="82" t="s">
        <v>77</v>
      </c>
      <c r="BE85" s="82" t="s">
        <v>78</v>
      </c>
      <c r="BF85" s="83" t="s">
        <v>79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3"/>
    </row>
    <row r="87" spans="1:89" s="4" customFormat="1" ht="32.450000000000003" customHeight="1">
      <c r="B87" s="69"/>
      <c r="C87" s="85" t="s">
        <v>80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56">
        <f>ROUND(SUM(AG88:AG89),2)</f>
        <v>0</v>
      </c>
      <c r="AH87" s="256"/>
      <c r="AI87" s="256"/>
      <c r="AJ87" s="256"/>
      <c r="AK87" s="256"/>
      <c r="AL87" s="256"/>
      <c r="AM87" s="256"/>
      <c r="AN87" s="257">
        <f>SUM(AG87,AV87)</f>
        <v>0</v>
      </c>
      <c r="AO87" s="257"/>
      <c r="AP87" s="257"/>
      <c r="AQ87" s="72"/>
      <c r="AS87" s="87">
        <f>ROUND(SUM(AS88:AS89),2)</f>
        <v>0</v>
      </c>
      <c r="AT87" s="88">
        <f>ROUND(SUM(AT88:AT89),2)</f>
        <v>0</v>
      </c>
      <c r="AU87" s="89">
        <f>ROUND(SUM(AU88:AU89),2)</f>
        <v>0</v>
      </c>
      <c r="AV87" s="89">
        <f>ROUND(SUM(AX87:AY87),2)</f>
        <v>0</v>
      </c>
      <c r="AW87" s="90">
        <f>ROUND(SUM(AW88:AW89),5)</f>
        <v>0</v>
      </c>
      <c r="AX87" s="89">
        <f>ROUND(BB87*L33,2)</f>
        <v>0</v>
      </c>
      <c r="AY87" s="89">
        <f>ROUND(BC87*L34,2)</f>
        <v>0</v>
      </c>
      <c r="AZ87" s="89">
        <f>ROUND(BD87*L33,2)</f>
        <v>0</v>
      </c>
      <c r="BA87" s="89">
        <f>ROUND(BE87*L34,2)</f>
        <v>0</v>
      </c>
      <c r="BB87" s="89">
        <f>ROUND(SUM(BB88:BB89),2)</f>
        <v>0</v>
      </c>
      <c r="BC87" s="89">
        <f>ROUND(SUM(BC88:BC89),2)</f>
        <v>0</v>
      </c>
      <c r="BD87" s="89">
        <f>ROUND(SUM(BD88:BD89),2)</f>
        <v>0</v>
      </c>
      <c r="BE87" s="89">
        <f>ROUND(SUM(BE88:BE89),2)</f>
        <v>0</v>
      </c>
      <c r="BF87" s="91">
        <f>ROUND(SUM(BF88:BF89),2)</f>
        <v>0</v>
      </c>
      <c r="BS87" s="92" t="s">
        <v>81</v>
      </c>
      <c r="BT87" s="92" t="s">
        <v>82</v>
      </c>
      <c r="BU87" s="93" t="s">
        <v>83</v>
      </c>
      <c r="BV87" s="92" t="s">
        <v>84</v>
      </c>
      <c r="BW87" s="92" t="s">
        <v>85</v>
      </c>
      <c r="BX87" s="92" t="s">
        <v>86</v>
      </c>
    </row>
    <row r="88" spans="1:89" s="5" customFormat="1" ht="22.5" customHeight="1">
      <c r="A88" s="94" t="s">
        <v>87</v>
      </c>
      <c r="B88" s="95"/>
      <c r="C88" s="96"/>
      <c r="D88" s="251" t="s">
        <v>88</v>
      </c>
      <c r="E88" s="251"/>
      <c r="F88" s="251"/>
      <c r="G88" s="251"/>
      <c r="H88" s="251"/>
      <c r="I88" s="97"/>
      <c r="J88" s="251" t="s">
        <v>89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51"/>
      <c r="AG88" s="249">
        <f>'SO 00 - Vedlejší a ostatn...'!M32</f>
        <v>0</v>
      </c>
      <c r="AH88" s="250"/>
      <c r="AI88" s="250"/>
      <c r="AJ88" s="250"/>
      <c r="AK88" s="250"/>
      <c r="AL88" s="250"/>
      <c r="AM88" s="250"/>
      <c r="AN88" s="249">
        <f>SUM(AG88,AV88)</f>
        <v>0</v>
      </c>
      <c r="AO88" s="250"/>
      <c r="AP88" s="250"/>
      <c r="AQ88" s="98"/>
      <c r="AS88" s="99">
        <f>'SO 00 - Vedlejší a ostatn...'!M28</f>
        <v>0</v>
      </c>
      <c r="AT88" s="100">
        <f>'SO 00 - Vedlejší a ostatn...'!M29</f>
        <v>0</v>
      </c>
      <c r="AU88" s="100">
        <f>'SO 00 - Vedlejší a ostatn...'!M30</f>
        <v>0</v>
      </c>
      <c r="AV88" s="100">
        <f>ROUND(SUM(AX88:AY88),2)</f>
        <v>0</v>
      </c>
      <c r="AW88" s="101">
        <f>'SO 00 - Vedlejší a ostatn...'!Z118</f>
        <v>0</v>
      </c>
      <c r="AX88" s="100">
        <f>'SO 00 - Vedlejší a ostatn...'!M34</f>
        <v>0</v>
      </c>
      <c r="AY88" s="100">
        <f>'SO 00 - Vedlejší a ostatn...'!M35</f>
        <v>0</v>
      </c>
      <c r="AZ88" s="100">
        <f>'SO 00 - Vedlejší a ostatn...'!M36</f>
        <v>0</v>
      </c>
      <c r="BA88" s="100">
        <f>'SO 00 - Vedlejší a ostatn...'!M37</f>
        <v>0</v>
      </c>
      <c r="BB88" s="100">
        <f>'SO 00 - Vedlejší a ostatn...'!H34</f>
        <v>0</v>
      </c>
      <c r="BC88" s="100">
        <f>'SO 00 - Vedlejší a ostatn...'!H35</f>
        <v>0</v>
      </c>
      <c r="BD88" s="100">
        <f>'SO 00 - Vedlejší a ostatn...'!H36</f>
        <v>0</v>
      </c>
      <c r="BE88" s="100">
        <f>'SO 00 - Vedlejší a ostatn...'!H37</f>
        <v>0</v>
      </c>
      <c r="BF88" s="102">
        <f>'SO 00 - Vedlejší a ostatn...'!H38</f>
        <v>0</v>
      </c>
      <c r="BT88" s="103" t="s">
        <v>90</v>
      </c>
      <c r="BV88" s="103" t="s">
        <v>84</v>
      </c>
      <c r="BW88" s="103" t="s">
        <v>91</v>
      </c>
      <c r="BX88" s="103" t="s">
        <v>85</v>
      </c>
    </row>
    <row r="89" spans="1:89" s="5" customFormat="1" ht="22.5" customHeight="1">
      <c r="A89" s="94" t="s">
        <v>87</v>
      </c>
      <c r="B89" s="95"/>
      <c r="C89" s="96"/>
      <c r="D89" s="251" t="s">
        <v>92</v>
      </c>
      <c r="E89" s="251"/>
      <c r="F89" s="251"/>
      <c r="G89" s="251"/>
      <c r="H89" s="251"/>
      <c r="I89" s="97"/>
      <c r="J89" s="251" t="s">
        <v>93</v>
      </c>
      <c r="K89" s="251"/>
      <c r="L89" s="251"/>
      <c r="M89" s="251"/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  <c r="AF89" s="251"/>
      <c r="AG89" s="249">
        <f>'SO 01 - Hřiště'!M32</f>
        <v>0</v>
      </c>
      <c r="AH89" s="250"/>
      <c r="AI89" s="250"/>
      <c r="AJ89" s="250"/>
      <c r="AK89" s="250"/>
      <c r="AL89" s="250"/>
      <c r="AM89" s="250"/>
      <c r="AN89" s="249">
        <f>SUM(AG89,AV89)</f>
        <v>0</v>
      </c>
      <c r="AO89" s="250"/>
      <c r="AP89" s="250"/>
      <c r="AQ89" s="98"/>
      <c r="AS89" s="104">
        <f>'SO 01 - Hřiště'!M28</f>
        <v>0</v>
      </c>
      <c r="AT89" s="105">
        <f>'SO 01 - Hřiště'!M29</f>
        <v>0</v>
      </c>
      <c r="AU89" s="105">
        <f>'SO 01 - Hřiště'!M30</f>
        <v>0</v>
      </c>
      <c r="AV89" s="105">
        <f>ROUND(SUM(AX89:AY89),2)</f>
        <v>0</v>
      </c>
      <c r="AW89" s="106">
        <f>'SO 01 - Hřiště'!Z128</f>
        <v>0</v>
      </c>
      <c r="AX89" s="105">
        <f>'SO 01 - Hřiště'!M34</f>
        <v>0</v>
      </c>
      <c r="AY89" s="105">
        <f>'SO 01 - Hřiště'!M35</f>
        <v>0</v>
      </c>
      <c r="AZ89" s="105">
        <f>'SO 01 - Hřiště'!M36</f>
        <v>0</v>
      </c>
      <c r="BA89" s="105">
        <f>'SO 01 - Hřiště'!M37</f>
        <v>0</v>
      </c>
      <c r="BB89" s="105">
        <f>'SO 01 - Hřiště'!H34</f>
        <v>0</v>
      </c>
      <c r="BC89" s="105">
        <f>'SO 01 - Hřiště'!H35</f>
        <v>0</v>
      </c>
      <c r="BD89" s="105">
        <f>'SO 01 - Hřiště'!H36</f>
        <v>0</v>
      </c>
      <c r="BE89" s="105">
        <f>'SO 01 - Hřiště'!H37</f>
        <v>0</v>
      </c>
      <c r="BF89" s="107">
        <f>'SO 01 - Hřiště'!H38</f>
        <v>0</v>
      </c>
      <c r="BT89" s="103" t="s">
        <v>90</v>
      </c>
      <c r="BV89" s="103" t="s">
        <v>84</v>
      </c>
      <c r="BW89" s="103" t="s">
        <v>94</v>
      </c>
      <c r="BX89" s="103" t="s">
        <v>85</v>
      </c>
    </row>
    <row r="90" spans="1:89" ht="13.5">
      <c r="B90" s="23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4"/>
    </row>
    <row r="91" spans="1:89" s="1" customFormat="1" ht="30" customHeight="1">
      <c r="B91" s="36"/>
      <c r="C91" s="85" t="s">
        <v>95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57">
        <f>ROUND(SUM(AG92:AG95),2)</f>
        <v>0</v>
      </c>
      <c r="AH91" s="257"/>
      <c r="AI91" s="257"/>
      <c r="AJ91" s="257"/>
      <c r="AK91" s="257"/>
      <c r="AL91" s="257"/>
      <c r="AM91" s="257"/>
      <c r="AN91" s="257">
        <f>ROUND(SUM(AN92:AN95),2)</f>
        <v>0</v>
      </c>
      <c r="AO91" s="257"/>
      <c r="AP91" s="257"/>
      <c r="AQ91" s="38"/>
      <c r="AS91" s="81" t="s">
        <v>96</v>
      </c>
      <c r="AT91" s="82" t="s">
        <v>97</v>
      </c>
      <c r="AU91" s="82" t="s">
        <v>44</v>
      </c>
      <c r="AV91" s="83" t="s">
        <v>69</v>
      </c>
    </row>
    <row r="92" spans="1:89" s="1" customFormat="1" ht="19.899999999999999" customHeight="1">
      <c r="B92" s="36"/>
      <c r="C92" s="37"/>
      <c r="D92" s="108" t="s">
        <v>23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52">
        <f>ROUND(AG87*AS92,2)</f>
        <v>0</v>
      </c>
      <c r="AH92" s="253"/>
      <c r="AI92" s="253"/>
      <c r="AJ92" s="253"/>
      <c r="AK92" s="253"/>
      <c r="AL92" s="253"/>
      <c r="AM92" s="253"/>
      <c r="AN92" s="253">
        <f>ROUND(AG92+AV92,2)</f>
        <v>0</v>
      </c>
      <c r="AO92" s="253"/>
      <c r="AP92" s="253"/>
      <c r="AQ92" s="38"/>
      <c r="AS92" s="109">
        <v>0</v>
      </c>
      <c r="AT92" s="110" t="s">
        <v>98</v>
      </c>
      <c r="AU92" s="110" t="s">
        <v>45</v>
      </c>
      <c r="AV92" s="111">
        <f>ROUND(IF(AU92="základní",AG92*L33,IF(AU92="snížená",AG92*L34,0)),2)</f>
        <v>0</v>
      </c>
      <c r="BV92" s="19" t="s">
        <v>99</v>
      </c>
      <c r="BY92" s="112">
        <f>IF(AU92="základní",AV92,0)</f>
        <v>0</v>
      </c>
      <c r="BZ92" s="112">
        <f>IF(AU92="snížená",AV92,0)</f>
        <v>0</v>
      </c>
      <c r="CA92" s="112">
        <v>0</v>
      </c>
      <c r="CB92" s="112">
        <v>0</v>
      </c>
      <c r="CC92" s="112">
        <v>0</v>
      </c>
      <c r="CD92" s="112">
        <f>IF(AU92="základní",AG92,0)</f>
        <v>0</v>
      </c>
      <c r="CE92" s="112">
        <f>IF(AU92="snížená",AG92,0)</f>
        <v>0</v>
      </c>
      <c r="CF92" s="112">
        <f>IF(AU92="zákl. přenesená",AG92,0)</f>
        <v>0</v>
      </c>
      <c r="CG92" s="112">
        <f>IF(AU92="sníž. přenesená",AG92,0)</f>
        <v>0</v>
      </c>
      <c r="CH92" s="112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>x</v>
      </c>
    </row>
    <row r="93" spans="1:89" s="1" customFormat="1" ht="19.899999999999999" customHeight="1">
      <c r="B93" s="36"/>
      <c r="C93" s="37"/>
      <c r="D93" s="254" t="s">
        <v>100</v>
      </c>
      <c r="E93" s="255"/>
      <c r="F93" s="255"/>
      <c r="G93" s="255"/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37"/>
      <c r="AD93" s="37"/>
      <c r="AE93" s="37"/>
      <c r="AF93" s="37"/>
      <c r="AG93" s="252">
        <f>AG87*AS93</f>
        <v>0</v>
      </c>
      <c r="AH93" s="253"/>
      <c r="AI93" s="253"/>
      <c r="AJ93" s="253"/>
      <c r="AK93" s="253"/>
      <c r="AL93" s="253"/>
      <c r="AM93" s="253"/>
      <c r="AN93" s="253">
        <f>AG93+AV93</f>
        <v>0</v>
      </c>
      <c r="AO93" s="253"/>
      <c r="AP93" s="253"/>
      <c r="AQ93" s="38"/>
      <c r="AS93" s="113">
        <v>0</v>
      </c>
      <c r="AT93" s="114" t="s">
        <v>98</v>
      </c>
      <c r="AU93" s="114" t="s">
        <v>45</v>
      </c>
      <c r="AV93" s="115">
        <f>ROUND(IF(AU93="nulová",0,IF(OR(AU93="základní",AU93="zákl. přenesená"),AG93*L33,AG93*L34)),2)</f>
        <v>0</v>
      </c>
      <c r="BV93" s="19" t="s">
        <v>101</v>
      </c>
      <c r="BY93" s="112">
        <f>IF(AU93="základní",AV93,0)</f>
        <v>0</v>
      </c>
      <c r="BZ93" s="112">
        <f>IF(AU93="snížená",AV93,0)</f>
        <v>0</v>
      </c>
      <c r="CA93" s="112">
        <f>IF(AU93="zákl. přenesená",AV93,0)</f>
        <v>0</v>
      </c>
      <c r="CB93" s="112">
        <f>IF(AU93="sníž. přenesená",AV93,0)</f>
        <v>0</v>
      </c>
      <c r="CC93" s="112">
        <f>IF(AU93="nulová",AV93,0)</f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6"/>
      <c r="C94" s="37"/>
      <c r="D94" s="254" t="s">
        <v>100</v>
      </c>
      <c r="E94" s="255"/>
      <c r="F94" s="255"/>
      <c r="G94" s="255"/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37"/>
      <c r="AD94" s="37"/>
      <c r="AE94" s="37"/>
      <c r="AF94" s="37"/>
      <c r="AG94" s="252">
        <f>AG87*AS94</f>
        <v>0</v>
      </c>
      <c r="AH94" s="253"/>
      <c r="AI94" s="253"/>
      <c r="AJ94" s="253"/>
      <c r="AK94" s="253"/>
      <c r="AL94" s="253"/>
      <c r="AM94" s="253"/>
      <c r="AN94" s="253">
        <f>AG94+AV94</f>
        <v>0</v>
      </c>
      <c r="AO94" s="253"/>
      <c r="AP94" s="253"/>
      <c r="AQ94" s="38"/>
      <c r="AS94" s="113">
        <v>0</v>
      </c>
      <c r="AT94" s="114" t="s">
        <v>98</v>
      </c>
      <c r="AU94" s="114" t="s">
        <v>45</v>
      </c>
      <c r="AV94" s="115">
        <f>ROUND(IF(AU94="nulová",0,IF(OR(AU94="základní",AU94="zákl. přenesená"),AG94*L33,AG94*L34)),2)</f>
        <v>0</v>
      </c>
      <c r="BV94" s="19" t="s">
        <v>101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9.899999999999999" customHeight="1">
      <c r="B95" s="36"/>
      <c r="C95" s="37"/>
      <c r="D95" s="254" t="s">
        <v>100</v>
      </c>
      <c r="E95" s="255"/>
      <c r="F95" s="255"/>
      <c r="G95" s="255"/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37"/>
      <c r="AD95" s="37"/>
      <c r="AE95" s="37"/>
      <c r="AF95" s="37"/>
      <c r="AG95" s="252">
        <f>AG87*AS95</f>
        <v>0</v>
      </c>
      <c r="AH95" s="253"/>
      <c r="AI95" s="253"/>
      <c r="AJ95" s="253"/>
      <c r="AK95" s="253"/>
      <c r="AL95" s="253"/>
      <c r="AM95" s="253"/>
      <c r="AN95" s="253">
        <f>AG95+AV95</f>
        <v>0</v>
      </c>
      <c r="AO95" s="253"/>
      <c r="AP95" s="253"/>
      <c r="AQ95" s="38"/>
      <c r="AS95" s="116">
        <v>0</v>
      </c>
      <c r="AT95" s="117" t="s">
        <v>98</v>
      </c>
      <c r="AU95" s="117" t="s">
        <v>45</v>
      </c>
      <c r="AV95" s="118">
        <f>ROUND(IF(AU95="nulová",0,IF(OR(AU95="základní",AU95="zákl. přenesená"),AG95*L33,AG95*L34)),2)</f>
        <v>0</v>
      </c>
      <c r="BV95" s="19" t="s">
        <v>101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0.9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9" t="s">
        <v>102</v>
      </c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258">
        <f>ROUND(AG87+AG91,2)</f>
        <v>0</v>
      </c>
      <c r="AH97" s="258"/>
      <c r="AI97" s="258"/>
      <c r="AJ97" s="258"/>
      <c r="AK97" s="258"/>
      <c r="AL97" s="258"/>
      <c r="AM97" s="258"/>
      <c r="AN97" s="258">
        <f>AN87+AN91</f>
        <v>0</v>
      </c>
      <c r="AO97" s="258"/>
      <c r="AP97" s="258"/>
      <c r="AQ97" s="38"/>
    </row>
    <row r="98" spans="2:43" s="1" customFormat="1" ht="6.95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sheetProtection algorithmName="SHA-512" hashValue="j1D11+Sja0378Gu2fnlt/akrKeOkEE+jzRI9Tk++J7wfaq4Nke6L2pUl6ee6hkc0UD4Rb7vXRV9oLPZrmuijiQ==" saltValue="oSU6cU97uYZnq4sqsga6lA==" spinCount="100000" sheet="1" objects="1" scenarios="1" formatCells="0" formatColumns="0" formatRows="0" sort="0" autoFilter="0"/>
  <mergeCells count="64">
    <mergeCell ref="AR2:BG2"/>
    <mergeCell ref="AG87:AM87"/>
    <mergeCell ref="AN87:AP87"/>
    <mergeCell ref="AG91:AM91"/>
    <mergeCell ref="AN91:AP91"/>
    <mergeCell ref="AG97:AM97"/>
    <mergeCell ref="AN97:AP97"/>
    <mergeCell ref="D94:AB94"/>
    <mergeCell ref="AG94:AM94"/>
    <mergeCell ref="AN94:AP94"/>
    <mergeCell ref="D95:AB95"/>
    <mergeCell ref="AG95:AM95"/>
    <mergeCell ref="AN95:AP95"/>
    <mergeCell ref="AG92:AM92"/>
    <mergeCell ref="AN92:AP92"/>
    <mergeCell ref="D93:AB93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L36:O36"/>
    <mergeCell ref="W36:AE36"/>
    <mergeCell ref="AK36:AO36"/>
    <mergeCell ref="L37:O37"/>
    <mergeCell ref="W37:AE37"/>
    <mergeCell ref="AK37:AO37"/>
    <mergeCell ref="W34:AE34"/>
    <mergeCell ref="AK34:AO34"/>
    <mergeCell ref="L35:O35"/>
    <mergeCell ref="W35:AE35"/>
    <mergeCell ref="AK35:AO35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0 - Vedlejší a ostatn...'!C2" display="/"/>
    <hyperlink ref="A89" location="'SO 01 - Hřiště'!C2" display="/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103</v>
      </c>
      <c r="G1" s="15"/>
      <c r="H1" s="302" t="s">
        <v>104</v>
      </c>
      <c r="I1" s="302"/>
      <c r="J1" s="302"/>
      <c r="K1" s="302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NA SÍDLIŠTI ANENSKÁ UL.DVOŘÁKOVA_VV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21" t="s">
        <v>111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tr">
        <f>IF('Rekapitulace stavby'!AN10="","",'Rekapitulace stavby'!AN10)</f>
        <v/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tr">
        <f>IF('Rekapitulace stavby'!AN11="","",'Rekapitulace stavby'!AN11)</f>
        <v/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tr">
        <f>IF('Rekapitulace stavby'!AN16="","",'Rekapitulace stavby'!AN16)</f>
        <v/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tr">
        <f>IF('Rekapitulace stavby'!AN17="","",'Rekapitulace stavby'!AN17)</f>
        <v/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tr">
        <f>IF('Rekapitulace stavby'!AN19="","",'Rekapitulace stavby'!AN19)</f>
        <v/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tr">
        <f>IF('Rekapitulace stavby'!AN20="","",'Rekapitulace stavby'!AN20)</f>
        <v/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112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113</v>
      </c>
      <c r="E30" s="37"/>
      <c r="F30" s="37"/>
      <c r="G30" s="37"/>
      <c r="H30" s="37"/>
      <c r="I30" s="37"/>
      <c r="J30" s="37"/>
      <c r="K30" s="37"/>
      <c r="L30" s="37"/>
      <c r="M30" s="225">
        <f>M93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ROUND((((SUM(BE93:BE100)+SUM(BE118:BE144))+SUM(BE146:BE150))),2)</f>
        <v>0</v>
      </c>
      <c r="I34" s="263"/>
      <c r="J34" s="263"/>
      <c r="K34" s="37"/>
      <c r="L34" s="37"/>
      <c r="M34" s="269">
        <f>ROUND(((ROUND((SUM(BE93:BE100)+SUM(BE118:BE144)), 2)*F34)+SUM(BE146:BE150)*F34),2)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ROUND((((SUM(BF93:BF100)+SUM(BF118:BF144))+SUM(BF146:BF150))),2)</f>
        <v>0</v>
      </c>
      <c r="I35" s="263"/>
      <c r="J35" s="263"/>
      <c r="K35" s="37"/>
      <c r="L35" s="37"/>
      <c r="M35" s="269">
        <f>ROUND(((ROUND((SUM(BF93:BF100)+SUM(BF118:BF144)), 2)*F35)+SUM(BF146:BF150)*F35),2)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ROUND((((SUM(BG93:BG100)+SUM(BG118:BG144))+SUM(BG146:BG150))),2)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ROUND((((SUM(BH93:BH100)+SUM(BH118:BH144))+SUM(BH146:BH150))),2)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ROUND((((SUM(BI93:BI100)+SUM(BI118:BI144))+SUM(BI146:BI150))),2)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114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NA SÍDLIŠTI ANENSKÁ UL.DVOŘÁKOVA_VV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110</v>
      </c>
      <c r="D79" s="37"/>
      <c r="E79" s="37"/>
      <c r="F79" s="236" t="str">
        <f>F7</f>
        <v>SO 00 - Vedlejší a ostatní náklady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65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65" s="1" customFormat="1" ht="29.25" customHeight="1">
      <c r="B86" s="36"/>
      <c r="C86" s="272" t="s">
        <v>115</v>
      </c>
      <c r="D86" s="273"/>
      <c r="E86" s="273"/>
      <c r="F86" s="273"/>
      <c r="G86" s="273"/>
      <c r="H86" s="272" t="s">
        <v>116</v>
      </c>
      <c r="I86" s="274"/>
      <c r="J86" s="274"/>
      <c r="K86" s="272" t="s">
        <v>117</v>
      </c>
      <c r="L86" s="273"/>
      <c r="M86" s="272" t="s">
        <v>118</v>
      </c>
      <c r="N86" s="273"/>
      <c r="O86" s="273"/>
      <c r="P86" s="273"/>
      <c r="Q86" s="273"/>
      <c r="R86" s="38"/>
      <c r="T86" s="132"/>
      <c r="U86" s="132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65" s="1" customFormat="1" ht="29.25" customHeight="1">
      <c r="B88" s="36"/>
      <c r="C88" s="133" t="s">
        <v>119</v>
      </c>
      <c r="D88" s="37"/>
      <c r="E88" s="37"/>
      <c r="F88" s="37"/>
      <c r="G88" s="37"/>
      <c r="H88" s="257">
        <f>W118</f>
        <v>0</v>
      </c>
      <c r="I88" s="263"/>
      <c r="J88" s="263"/>
      <c r="K88" s="257">
        <f>X118</f>
        <v>0</v>
      </c>
      <c r="L88" s="263"/>
      <c r="M88" s="257">
        <f>M118</f>
        <v>0</v>
      </c>
      <c r="N88" s="275"/>
      <c r="O88" s="275"/>
      <c r="P88" s="275"/>
      <c r="Q88" s="275"/>
      <c r="R88" s="38"/>
      <c r="T88" s="132"/>
      <c r="U88" s="132"/>
      <c r="AU88" s="19" t="s">
        <v>120</v>
      </c>
    </row>
    <row r="89" spans="2:65" s="6" customFormat="1" ht="24.95" customHeight="1">
      <c r="B89" s="134"/>
      <c r="C89" s="135"/>
      <c r="D89" s="136" t="s">
        <v>121</v>
      </c>
      <c r="E89" s="135"/>
      <c r="F89" s="135"/>
      <c r="G89" s="135"/>
      <c r="H89" s="276">
        <f>W119</f>
        <v>0</v>
      </c>
      <c r="I89" s="277"/>
      <c r="J89" s="277"/>
      <c r="K89" s="276">
        <f>X119</f>
        <v>0</v>
      </c>
      <c r="L89" s="277"/>
      <c r="M89" s="276">
        <f>M119</f>
        <v>0</v>
      </c>
      <c r="N89" s="277"/>
      <c r="O89" s="277"/>
      <c r="P89" s="277"/>
      <c r="Q89" s="277"/>
      <c r="R89" s="137"/>
      <c r="T89" s="138"/>
      <c r="U89" s="138"/>
    </row>
    <row r="90" spans="2:65" s="6" customFormat="1" ht="24.95" customHeight="1">
      <c r="B90" s="134"/>
      <c r="C90" s="135"/>
      <c r="D90" s="136" t="s">
        <v>122</v>
      </c>
      <c r="E90" s="135"/>
      <c r="F90" s="135"/>
      <c r="G90" s="135"/>
      <c r="H90" s="276">
        <f>W132</f>
        <v>0</v>
      </c>
      <c r="I90" s="277"/>
      <c r="J90" s="277"/>
      <c r="K90" s="276">
        <f>X132</f>
        <v>0</v>
      </c>
      <c r="L90" s="277"/>
      <c r="M90" s="276">
        <f>M132</f>
        <v>0</v>
      </c>
      <c r="N90" s="277"/>
      <c r="O90" s="277"/>
      <c r="P90" s="277"/>
      <c r="Q90" s="277"/>
      <c r="R90" s="137"/>
      <c r="T90" s="138"/>
      <c r="U90" s="138"/>
    </row>
    <row r="91" spans="2:65" s="6" customFormat="1" ht="21.75" customHeight="1">
      <c r="B91" s="134"/>
      <c r="C91" s="135"/>
      <c r="D91" s="136" t="s">
        <v>123</v>
      </c>
      <c r="E91" s="135"/>
      <c r="F91" s="135"/>
      <c r="G91" s="135"/>
      <c r="H91" s="278">
        <f>W145</f>
        <v>0</v>
      </c>
      <c r="I91" s="277"/>
      <c r="J91" s="277"/>
      <c r="K91" s="278">
        <f>X145</f>
        <v>0</v>
      </c>
      <c r="L91" s="277"/>
      <c r="M91" s="278">
        <f>M145</f>
        <v>0</v>
      </c>
      <c r="N91" s="277"/>
      <c r="O91" s="277"/>
      <c r="P91" s="277"/>
      <c r="Q91" s="277"/>
      <c r="R91" s="137"/>
      <c r="T91" s="138"/>
      <c r="U91" s="138"/>
    </row>
    <row r="92" spans="2:65" s="1" customFormat="1" ht="21.75" customHeight="1"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8"/>
      <c r="T92" s="132"/>
      <c r="U92" s="132"/>
    </row>
    <row r="93" spans="2:65" s="1" customFormat="1" ht="29.25" customHeight="1">
      <c r="B93" s="36"/>
      <c r="C93" s="133" t="s">
        <v>124</v>
      </c>
      <c r="D93" s="37"/>
      <c r="E93" s="37"/>
      <c r="F93" s="37"/>
      <c r="G93" s="37"/>
      <c r="H93" s="37"/>
      <c r="I93" s="37"/>
      <c r="J93" s="37"/>
      <c r="K93" s="37"/>
      <c r="L93" s="37"/>
      <c r="M93" s="275">
        <f>ROUND(M94+M95+M96+M97+M98+M99,2)</f>
        <v>0</v>
      </c>
      <c r="N93" s="279"/>
      <c r="O93" s="279"/>
      <c r="P93" s="279"/>
      <c r="Q93" s="279"/>
      <c r="R93" s="38"/>
      <c r="T93" s="139"/>
      <c r="U93" s="140" t="s">
        <v>44</v>
      </c>
    </row>
    <row r="94" spans="2:65" s="1" customFormat="1" ht="18" customHeight="1">
      <c r="B94" s="36"/>
      <c r="C94" s="37"/>
      <c r="D94" s="254" t="s">
        <v>125</v>
      </c>
      <c r="E94" s="255"/>
      <c r="F94" s="255"/>
      <c r="G94" s="255"/>
      <c r="H94" s="255"/>
      <c r="I94" s="37"/>
      <c r="J94" s="37"/>
      <c r="K94" s="37"/>
      <c r="L94" s="37"/>
      <c r="M94" s="252">
        <f>ROUND(M88*T94,2)</f>
        <v>0</v>
      </c>
      <c r="N94" s="253"/>
      <c r="O94" s="253"/>
      <c r="P94" s="253"/>
      <c r="Q94" s="253"/>
      <c r="R94" s="38"/>
      <c r="S94" s="141"/>
      <c r="T94" s="142"/>
      <c r="U94" s="143" t="s">
        <v>45</v>
      </c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5" t="s">
        <v>126</v>
      </c>
      <c r="AZ94" s="144"/>
      <c r="BA94" s="144"/>
      <c r="BB94" s="144"/>
      <c r="BC94" s="144"/>
      <c r="BD94" s="144"/>
      <c r="BE94" s="146">
        <f t="shared" ref="BE94:BE99" si="0">IF(U94="základní",M94,0)</f>
        <v>0</v>
      </c>
      <c r="BF94" s="146">
        <f t="shared" ref="BF94:BF99" si="1">IF(U94="snížená",M94,0)</f>
        <v>0</v>
      </c>
      <c r="BG94" s="146">
        <f t="shared" ref="BG94:BG99" si="2">IF(U94="zákl. přenesená",M94,0)</f>
        <v>0</v>
      </c>
      <c r="BH94" s="146">
        <f t="shared" ref="BH94:BH99" si="3">IF(U94="sníž. přenesená",M94,0)</f>
        <v>0</v>
      </c>
      <c r="BI94" s="146">
        <f t="shared" ref="BI94:BI99" si="4">IF(U94="nulová",M94,0)</f>
        <v>0</v>
      </c>
      <c r="BJ94" s="145" t="s">
        <v>90</v>
      </c>
      <c r="BK94" s="144"/>
      <c r="BL94" s="144"/>
      <c r="BM94" s="144"/>
    </row>
    <row r="95" spans="2:65" s="1" customFormat="1" ht="18" customHeight="1">
      <c r="B95" s="36"/>
      <c r="C95" s="37"/>
      <c r="D95" s="254" t="s">
        <v>127</v>
      </c>
      <c r="E95" s="255"/>
      <c r="F95" s="255"/>
      <c r="G95" s="255"/>
      <c r="H95" s="255"/>
      <c r="I95" s="37"/>
      <c r="J95" s="37"/>
      <c r="K95" s="37"/>
      <c r="L95" s="37"/>
      <c r="M95" s="252">
        <f>ROUND(M88*T95,2)</f>
        <v>0</v>
      </c>
      <c r="N95" s="253"/>
      <c r="O95" s="253"/>
      <c r="P95" s="253"/>
      <c r="Q95" s="253"/>
      <c r="R95" s="38"/>
      <c r="S95" s="141"/>
      <c r="T95" s="142"/>
      <c r="U95" s="143" t="s">
        <v>45</v>
      </c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5" t="s">
        <v>126</v>
      </c>
      <c r="AZ95" s="144"/>
      <c r="BA95" s="144"/>
      <c r="BB95" s="144"/>
      <c r="BC95" s="144"/>
      <c r="BD95" s="144"/>
      <c r="BE95" s="146">
        <f t="shared" si="0"/>
        <v>0</v>
      </c>
      <c r="BF95" s="146">
        <f t="shared" si="1"/>
        <v>0</v>
      </c>
      <c r="BG95" s="146">
        <f t="shared" si="2"/>
        <v>0</v>
      </c>
      <c r="BH95" s="146">
        <f t="shared" si="3"/>
        <v>0</v>
      </c>
      <c r="BI95" s="146">
        <f t="shared" si="4"/>
        <v>0</v>
      </c>
      <c r="BJ95" s="145" t="s">
        <v>90</v>
      </c>
      <c r="BK95" s="144"/>
      <c r="BL95" s="144"/>
      <c r="BM95" s="144"/>
    </row>
    <row r="96" spans="2:65" s="1" customFormat="1" ht="18" customHeight="1">
      <c r="B96" s="36"/>
      <c r="C96" s="37"/>
      <c r="D96" s="254" t="s">
        <v>128</v>
      </c>
      <c r="E96" s="255"/>
      <c r="F96" s="255"/>
      <c r="G96" s="255"/>
      <c r="H96" s="255"/>
      <c r="I96" s="37"/>
      <c r="J96" s="37"/>
      <c r="K96" s="37"/>
      <c r="L96" s="37"/>
      <c r="M96" s="252">
        <f>ROUND(M88*T96,2)</f>
        <v>0</v>
      </c>
      <c r="N96" s="253"/>
      <c r="O96" s="253"/>
      <c r="P96" s="253"/>
      <c r="Q96" s="253"/>
      <c r="R96" s="38"/>
      <c r="S96" s="141"/>
      <c r="T96" s="142"/>
      <c r="U96" s="143" t="s">
        <v>45</v>
      </c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5" t="s">
        <v>126</v>
      </c>
      <c r="AZ96" s="144"/>
      <c r="BA96" s="144"/>
      <c r="BB96" s="144"/>
      <c r="BC96" s="144"/>
      <c r="BD96" s="144"/>
      <c r="BE96" s="146">
        <f t="shared" si="0"/>
        <v>0</v>
      </c>
      <c r="BF96" s="146">
        <f t="shared" si="1"/>
        <v>0</v>
      </c>
      <c r="BG96" s="146">
        <f t="shared" si="2"/>
        <v>0</v>
      </c>
      <c r="BH96" s="146">
        <f t="shared" si="3"/>
        <v>0</v>
      </c>
      <c r="BI96" s="146">
        <f t="shared" si="4"/>
        <v>0</v>
      </c>
      <c r="BJ96" s="145" t="s">
        <v>90</v>
      </c>
      <c r="BK96" s="144"/>
      <c r="BL96" s="144"/>
      <c r="BM96" s="144"/>
    </row>
    <row r="97" spans="2:65" s="1" customFormat="1" ht="18" customHeight="1">
      <c r="B97" s="36"/>
      <c r="C97" s="37"/>
      <c r="D97" s="254" t="s">
        <v>129</v>
      </c>
      <c r="E97" s="255"/>
      <c r="F97" s="255"/>
      <c r="G97" s="255"/>
      <c r="H97" s="255"/>
      <c r="I97" s="37"/>
      <c r="J97" s="37"/>
      <c r="K97" s="37"/>
      <c r="L97" s="37"/>
      <c r="M97" s="252">
        <f>ROUND(M88*T97,2)</f>
        <v>0</v>
      </c>
      <c r="N97" s="253"/>
      <c r="O97" s="253"/>
      <c r="P97" s="253"/>
      <c r="Q97" s="253"/>
      <c r="R97" s="38"/>
      <c r="S97" s="141"/>
      <c r="T97" s="142"/>
      <c r="U97" s="143" t="s">
        <v>45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5" t="s">
        <v>126</v>
      </c>
      <c r="AZ97" s="144"/>
      <c r="BA97" s="144"/>
      <c r="BB97" s="144"/>
      <c r="BC97" s="144"/>
      <c r="BD97" s="144"/>
      <c r="BE97" s="146">
        <f t="shared" si="0"/>
        <v>0</v>
      </c>
      <c r="BF97" s="146">
        <f t="shared" si="1"/>
        <v>0</v>
      </c>
      <c r="BG97" s="146">
        <f t="shared" si="2"/>
        <v>0</v>
      </c>
      <c r="BH97" s="146">
        <f t="shared" si="3"/>
        <v>0</v>
      </c>
      <c r="BI97" s="146">
        <f t="shared" si="4"/>
        <v>0</v>
      </c>
      <c r="BJ97" s="145" t="s">
        <v>90</v>
      </c>
      <c r="BK97" s="144"/>
      <c r="BL97" s="144"/>
      <c r="BM97" s="144"/>
    </row>
    <row r="98" spans="2:65" s="1" customFormat="1" ht="18" customHeight="1">
      <c r="B98" s="36"/>
      <c r="C98" s="37"/>
      <c r="D98" s="254" t="s">
        <v>130</v>
      </c>
      <c r="E98" s="255"/>
      <c r="F98" s="255"/>
      <c r="G98" s="255"/>
      <c r="H98" s="255"/>
      <c r="I98" s="37"/>
      <c r="J98" s="37"/>
      <c r="K98" s="37"/>
      <c r="L98" s="37"/>
      <c r="M98" s="252">
        <f>ROUND(M88*T98,2)</f>
        <v>0</v>
      </c>
      <c r="N98" s="253"/>
      <c r="O98" s="253"/>
      <c r="P98" s="253"/>
      <c r="Q98" s="253"/>
      <c r="R98" s="38"/>
      <c r="S98" s="141"/>
      <c r="T98" s="142"/>
      <c r="U98" s="143" t="s">
        <v>45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5" t="s">
        <v>126</v>
      </c>
      <c r="AZ98" s="144"/>
      <c r="BA98" s="144"/>
      <c r="BB98" s="144"/>
      <c r="BC98" s="144"/>
      <c r="BD98" s="144"/>
      <c r="BE98" s="146">
        <f t="shared" si="0"/>
        <v>0</v>
      </c>
      <c r="BF98" s="146">
        <f t="shared" si="1"/>
        <v>0</v>
      </c>
      <c r="BG98" s="146">
        <f t="shared" si="2"/>
        <v>0</v>
      </c>
      <c r="BH98" s="146">
        <f t="shared" si="3"/>
        <v>0</v>
      </c>
      <c r="BI98" s="146">
        <f t="shared" si="4"/>
        <v>0</v>
      </c>
      <c r="BJ98" s="145" t="s">
        <v>90</v>
      </c>
      <c r="BK98" s="144"/>
      <c r="BL98" s="144"/>
      <c r="BM98" s="144"/>
    </row>
    <row r="99" spans="2:65" s="1" customFormat="1" ht="18" customHeight="1">
      <c r="B99" s="36"/>
      <c r="C99" s="37"/>
      <c r="D99" s="108" t="s">
        <v>131</v>
      </c>
      <c r="E99" s="37"/>
      <c r="F99" s="37"/>
      <c r="G99" s="37"/>
      <c r="H99" s="37"/>
      <c r="I99" s="37"/>
      <c r="J99" s="37"/>
      <c r="K99" s="37"/>
      <c r="L99" s="37"/>
      <c r="M99" s="252">
        <f>ROUND(M88*T99,2)</f>
        <v>0</v>
      </c>
      <c r="N99" s="253"/>
      <c r="O99" s="253"/>
      <c r="P99" s="253"/>
      <c r="Q99" s="253"/>
      <c r="R99" s="38"/>
      <c r="S99" s="141"/>
      <c r="T99" s="147"/>
      <c r="U99" s="148" t="s">
        <v>47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5" t="s">
        <v>132</v>
      </c>
      <c r="AZ99" s="144"/>
      <c r="BA99" s="144"/>
      <c r="BB99" s="144"/>
      <c r="BC99" s="144"/>
      <c r="BD99" s="144"/>
      <c r="BE99" s="146">
        <f t="shared" si="0"/>
        <v>0</v>
      </c>
      <c r="BF99" s="146">
        <f t="shared" si="1"/>
        <v>0</v>
      </c>
      <c r="BG99" s="146">
        <f t="shared" si="2"/>
        <v>0</v>
      </c>
      <c r="BH99" s="146">
        <f t="shared" si="3"/>
        <v>0</v>
      </c>
      <c r="BI99" s="146">
        <f t="shared" si="4"/>
        <v>0</v>
      </c>
      <c r="BJ99" s="145" t="s">
        <v>108</v>
      </c>
      <c r="BK99" s="144"/>
      <c r="BL99" s="144"/>
      <c r="BM99" s="144"/>
    </row>
    <row r="100" spans="2:65" s="1" customFormat="1" ht="13.5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  <c r="T100" s="132"/>
      <c r="U100" s="132"/>
    </row>
    <row r="101" spans="2:65" s="1" customFormat="1" ht="29.25" customHeight="1">
      <c r="B101" s="36"/>
      <c r="C101" s="119" t="s">
        <v>102</v>
      </c>
      <c r="D101" s="120"/>
      <c r="E101" s="120"/>
      <c r="F101" s="120"/>
      <c r="G101" s="120"/>
      <c r="H101" s="120"/>
      <c r="I101" s="120"/>
      <c r="J101" s="120"/>
      <c r="K101" s="120"/>
      <c r="L101" s="258">
        <f>ROUND(SUM(M88+M93),2)</f>
        <v>0</v>
      </c>
      <c r="M101" s="258"/>
      <c r="N101" s="258"/>
      <c r="O101" s="258"/>
      <c r="P101" s="258"/>
      <c r="Q101" s="258"/>
      <c r="R101" s="38"/>
      <c r="T101" s="132"/>
      <c r="U101" s="132"/>
    </row>
    <row r="102" spans="2:65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  <c r="T102" s="132"/>
      <c r="U102" s="132"/>
    </row>
    <row r="106" spans="2:65" s="1" customFormat="1" ht="6.95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07" spans="2:65" s="1" customFormat="1" ht="36.950000000000003" customHeight="1">
      <c r="B107" s="36"/>
      <c r="C107" s="215" t="s">
        <v>133</v>
      </c>
      <c r="D107" s="263"/>
      <c r="E107" s="263"/>
      <c r="F107" s="263"/>
      <c r="G107" s="263"/>
      <c r="H107" s="263"/>
      <c r="I107" s="263"/>
      <c r="J107" s="263"/>
      <c r="K107" s="263"/>
      <c r="L107" s="263"/>
      <c r="M107" s="263"/>
      <c r="N107" s="263"/>
      <c r="O107" s="263"/>
      <c r="P107" s="263"/>
      <c r="Q107" s="263"/>
      <c r="R107" s="38"/>
    </row>
    <row r="108" spans="2:65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</row>
    <row r="109" spans="2:65" s="1" customFormat="1" ht="30" customHeight="1">
      <c r="B109" s="36"/>
      <c r="C109" s="31" t="s">
        <v>20</v>
      </c>
      <c r="D109" s="37"/>
      <c r="E109" s="37"/>
      <c r="F109" s="261" t="str">
        <f>F6</f>
        <v>DĚTSKÉ HŘIŠTĚ NA SÍDLIŠTI ANENSKÁ UL.DVOŘÁKOVA_VV</v>
      </c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37"/>
      <c r="R109" s="38"/>
    </row>
    <row r="110" spans="2:65" s="1" customFormat="1" ht="36.950000000000003" customHeight="1">
      <c r="B110" s="36"/>
      <c r="C110" s="70" t="s">
        <v>110</v>
      </c>
      <c r="D110" s="37"/>
      <c r="E110" s="37"/>
      <c r="F110" s="236" t="str">
        <f>F7</f>
        <v>SO 00 - Vedlejší a ostatní náklady</v>
      </c>
      <c r="G110" s="263"/>
      <c r="H110" s="263"/>
      <c r="I110" s="263"/>
      <c r="J110" s="263"/>
      <c r="K110" s="263"/>
      <c r="L110" s="263"/>
      <c r="M110" s="263"/>
      <c r="N110" s="263"/>
      <c r="O110" s="263"/>
      <c r="P110" s="263"/>
      <c r="Q110" s="37"/>
      <c r="R110" s="38"/>
    </row>
    <row r="111" spans="2:65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18" customHeight="1">
      <c r="B112" s="36"/>
      <c r="C112" s="31" t="s">
        <v>25</v>
      </c>
      <c r="D112" s="37"/>
      <c r="E112" s="37"/>
      <c r="F112" s="29" t="str">
        <f>F9</f>
        <v xml:space="preserve"> </v>
      </c>
      <c r="G112" s="37"/>
      <c r="H112" s="37"/>
      <c r="I112" s="37"/>
      <c r="J112" s="37"/>
      <c r="K112" s="31" t="s">
        <v>27</v>
      </c>
      <c r="L112" s="37"/>
      <c r="M112" s="265" t="str">
        <f>IF(O9="","",O9)</f>
        <v>23. 5. 2017</v>
      </c>
      <c r="N112" s="265"/>
      <c r="O112" s="265"/>
      <c r="P112" s="265"/>
      <c r="Q112" s="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>
      <c r="B114" s="36"/>
      <c r="C114" s="31" t="s">
        <v>29</v>
      </c>
      <c r="D114" s="37"/>
      <c r="E114" s="37"/>
      <c r="F114" s="29" t="str">
        <f>E12</f>
        <v xml:space="preserve"> </v>
      </c>
      <c r="G114" s="37"/>
      <c r="H114" s="37"/>
      <c r="I114" s="37"/>
      <c r="J114" s="37"/>
      <c r="K114" s="31" t="s">
        <v>35</v>
      </c>
      <c r="L114" s="37"/>
      <c r="M114" s="219" t="str">
        <f>E18</f>
        <v xml:space="preserve"> </v>
      </c>
      <c r="N114" s="219"/>
      <c r="O114" s="219"/>
      <c r="P114" s="219"/>
      <c r="Q114" s="219"/>
      <c r="R114" s="38"/>
    </row>
    <row r="115" spans="2:65" s="1" customFormat="1" ht="14.45" customHeight="1">
      <c r="B115" s="36"/>
      <c r="C115" s="31" t="s">
        <v>33</v>
      </c>
      <c r="D115" s="37"/>
      <c r="E115" s="37"/>
      <c r="F115" s="29" t="str">
        <f>IF(E15="","",E15)</f>
        <v>Vyplň údaj</v>
      </c>
      <c r="G115" s="37"/>
      <c r="H115" s="37"/>
      <c r="I115" s="37"/>
      <c r="J115" s="37"/>
      <c r="K115" s="31" t="s">
        <v>36</v>
      </c>
      <c r="L115" s="37"/>
      <c r="M115" s="219" t="str">
        <f>E21</f>
        <v xml:space="preserve"> </v>
      </c>
      <c r="N115" s="219"/>
      <c r="O115" s="219"/>
      <c r="P115" s="219"/>
      <c r="Q115" s="219"/>
      <c r="R115" s="38"/>
    </row>
    <row r="116" spans="2:65" s="1" customFormat="1" ht="10.3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7" customFormat="1" ht="29.25" customHeight="1">
      <c r="B117" s="149"/>
      <c r="C117" s="150" t="s">
        <v>134</v>
      </c>
      <c r="D117" s="151" t="s">
        <v>135</v>
      </c>
      <c r="E117" s="151" t="s">
        <v>62</v>
      </c>
      <c r="F117" s="280" t="s">
        <v>136</v>
      </c>
      <c r="G117" s="280"/>
      <c r="H117" s="280"/>
      <c r="I117" s="280"/>
      <c r="J117" s="151" t="s">
        <v>137</v>
      </c>
      <c r="K117" s="151" t="s">
        <v>138</v>
      </c>
      <c r="L117" s="151" t="s">
        <v>139</v>
      </c>
      <c r="M117" s="280" t="s">
        <v>140</v>
      </c>
      <c r="N117" s="280"/>
      <c r="O117" s="280"/>
      <c r="P117" s="280" t="s">
        <v>118</v>
      </c>
      <c r="Q117" s="281"/>
      <c r="R117" s="152"/>
      <c r="T117" s="81" t="s">
        <v>141</v>
      </c>
      <c r="U117" s="82" t="s">
        <v>44</v>
      </c>
      <c r="V117" s="82" t="s">
        <v>142</v>
      </c>
      <c r="W117" s="82" t="s">
        <v>143</v>
      </c>
      <c r="X117" s="82" t="s">
        <v>144</v>
      </c>
      <c r="Y117" s="82" t="s">
        <v>145</v>
      </c>
      <c r="Z117" s="82" t="s">
        <v>146</v>
      </c>
      <c r="AA117" s="82" t="s">
        <v>147</v>
      </c>
      <c r="AB117" s="82" t="s">
        <v>148</v>
      </c>
      <c r="AC117" s="82" t="s">
        <v>149</v>
      </c>
      <c r="AD117" s="83" t="s">
        <v>150</v>
      </c>
    </row>
    <row r="118" spans="2:65" s="1" customFormat="1" ht="29.25" customHeight="1">
      <c r="B118" s="36"/>
      <c r="C118" s="85" t="s">
        <v>112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297">
        <f>BK118</f>
        <v>0</v>
      </c>
      <c r="N118" s="298"/>
      <c r="O118" s="298"/>
      <c r="P118" s="298"/>
      <c r="Q118" s="298"/>
      <c r="R118" s="38"/>
      <c r="T118" s="84"/>
      <c r="U118" s="52"/>
      <c r="V118" s="52"/>
      <c r="W118" s="153">
        <f>W119+W132+W145</f>
        <v>0</v>
      </c>
      <c r="X118" s="153">
        <f>X119+X132+X145</f>
        <v>0</v>
      </c>
      <c r="Y118" s="52"/>
      <c r="Z118" s="154">
        <f>Z119+Z132+Z145</f>
        <v>0</v>
      </c>
      <c r="AA118" s="52"/>
      <c r="AB118" s="154">
        <f>AB119+AB132+AB145</f>
        <v>0</v>
      </c>
      <c r="AC118" s="52"/>
      <c r="AD118" s="155">
        <f>AD119+AD132+AD145</f>
        <v>0</v>
      </c>
      <c r="AT118" s="19" t="s">
        <v>81</v>
      </c>
      <c r="AU118" s="19" t="s">
        <v>120</v>
      </c>
      <c r="BK118" s="156">
        <f>BK119+BK132+BK145</f>
        <v>0</v>
      </c>
    </row>
    <row r="119" spans="2:65" s="8" customFormat="1" ht="37.35" customHeight="1">
      <c r="B119" s="157"/>
      <c r="C119" s="158"/>
      <c r="D119" s="159" t="s">
        <v>121</v>
      </c>
      <c r="E119" s="159"/>
      <c r="F119" s="159"/>
      <c r="G119" s="159"/>
      <c r="H119" s="159"/>
      <c r="I119" s="159"/>
      <c r="J119" s="159"/>
      <c r="K119" s="159"/>
      <c r="L119" s="159"/>
      <c r="M119" s="299">
        <f>BK119</f>
        <v>0</v>
      </c>
      <c r="N119" s="300"/>
      <c r="O119" s="300"/>
      <c r="P119" s="300"/>
      <c r="Q119" s="300"/>
      <c r="R119" s="160"/>
      <c r="T119" s="161"/>
      <c r="U119" s="158"/>
      <c r="V119" s="158"/>
      <c r="W119" s="162">
        <f>SUM(W120:W131)</f>
        <v>0</v>
      </c>
      <c r="X119" s="162">
        <f>SUM(X120:X131)</f>
        <v>0</v>
      </c>
      <c r="Y119" s="158"/>
      <c r="Z119" s="163">
        <f>SUM(Z120:Z131)</f>
        <v>0</v>
      </c>
      <c r="AA119" s="158"/>
      <c r="AB119" s="163">
        <f>SUM(AB120:AB131)</f>
        <v>0</v>
      </c>
      <c r="AC119" s="158"/>
      <c r="AD119" s="164">
        <f>SUM(AD120:AD131)</f>
        <v>0</v>
      </c>
      <c r="AR119" s="165" t="s">
        <v>90</v>
      </c>
      <c r="AT119" s="166" t="s">
        <v>81</v>
      </c>
      <c r="AU119" s="166" t="s">
        <v>82</v>
      </c>
      <c r="AY119" s="165" t="s">
        <v>151</v>
      </c>
      <c r="BK119" s="167">
        <f>SUM(BK120:BK131)</f>
        <v>0</v>
      </c>
    </row>
    <row r="120" spans="2:65" s="1" customFormat="1" ht="22.5" customHeight="1">
      <c r="B120" s="36"/>
      <c r="C120" s="168" t="s">
        <v>90</v>
      </c>
      <c r="D120" s="168" t="s">
        <v>152</v>
      </c>
      <c r="E120" s="169" t="s">
        <v>153</v>
      </c>
      <c r="F120" s="282" t="s">
        <v>154</v>
      </c>
      <c r="G120" s="282"/>
      <c r="H120" s="282"/>
      <c r="I120" s="282"/>
      <c r="J120" s="170" t="s">
        <v>155</v>
      </c>
      <c r="K120" s="171">
        <v>1</v>
      </c>
      <c r="L120" s="172">
        <v>0</v>
      </c>
      <c r="M120" s="284">
        <v>0</v>
      </c>
      <c r="N120" s="285"/>
      <c r="O120" s="285"/>
      <c r="P120" s="283">
        <f>ROUND(V120*K120,2)</f>
        <v>0</v>
      </c>
      <c r="Q120" s="283"/>
      <c r="R120" s="38"/>
      <c r="T120" s="173" t="s">
        <v>23</v>
      </c>
      <c r="U120" s="45" t="s">
        <v>45</v>
      </c>
      <c r="V120" s="125">
        <f>L120+M120</f>
        <v>0</v>
      </c>
      <c r="W120" s="125">
        <f>ROUND(L120*K120,2)</f>
        <v>0</v>
      </c>
      <c r="X120" s="125">
        <f>ROUND(M120*K120,2)</f>
        <v>0</v>
      </c>
      <c r="Y120" s="37"/>
      <c r="Z120" s="174">
        <f>Y120*K120</f>
        <v>0</v>
      </c>
      <c r="AA120" s="174">
        <v>0</v>
      </c>
      <c r="AB120" s="174">
        <f>AA120*K120</f>
        <v>0</v>
      </c>
      <c r="AC120" s="174">
        <v>0</v>
      </c>
      <c r="AD120" s="175">
        <f>AC120*K120</f>
        <v>0</v>
      </c>
      <c r="AR120" s="19" t="s">
        <v>156</v>
      </c>
      <c r="AT120" s="19" t="s">
        <v>152</v>
      </c>
      <c r="AU120" s="19" t="s">
        <v>90</v>
      </c>
      <c r="AY120" s="19" t="s">
        <v>151</v>
      </c>
      <c r="BE120" s="112">
        <f>IF(U120="základní",P120,0)</f>
        <v>0</v>
      </c>
      <c r="BF120" s="112">
        <f>IF(U120="snížená",P120,0)</f>
        <v>0</v>
      </c>
      <c r="BG120" s="112">
        <f>IF(U120="zákl. přenesená",P120,0)</f>
        <v>0</v>
      </c>
      <c r="BH120" s="112">
        <f>IF(U120="sníž. přenesená",P120,0)</f>
        <v>0</v>
      </c>
      <c r="BI120" s="112">
        <f>IF(U120="nulová",P120,0)</f>
        <v>0</v>
      </c>
      <c r="BJ120" s="19" t="s">
        <v>90</v>
      </c>
      <c r="BK120" s="112">
        <f>ROUND(V120*K120,2)</f>
        <v>0</v>
      </c>
      <c r="BL120" s="19" t="s">
        <v>156</v>
      </c>
      <c r="BM120" s="19" t="s">
        <v>108</v>
      </c>
    </row>
    <row r="121" spans="2:65" s="1" customFormat="1" ht="78" customHeight="1">
      <c r="B121" s="36"/>
      <c r="C121" s="37"/>
      <c r="D121" s="37"/>
      <c r="E121" s="37"/>
      <c r="F121" s="286" t="s">
        <v>157</v>
      </c>
      <c r="G121" s="287"/>
      <c r="H121" s="287"/>
      <c r="I121" s="287"/>
      <c r="J121" s="37"/>
      <c r="K121" s="37"/>
      <c r="L121" s="37"/>
      <c r="M121" s="37"/>
      <c r="N121" s="37"/>
      <c r="O121" s="37"/>
      <c r="P121" s="37"/>
      <c r="Q121" s="37"/>
      <c r="R121" s="38"/>
      <c r="T121" s="142"/>
      <c r="U121" s="37"/>
      <c r="V121" s="37"/>
      <c r="W121" s="37"/>
      <c r="X121" s="37"/>
      <c r="Y121" s="37"/>
      <c r="Z121" s="37"/>
      <c r="AA121" s="37"/>
      <c r="AB121" s="37"/>
      <c r="AC121" s="37"/>
      <c r="AD121" s="79"/>
      <c r="AT121" s="19" t="s">
        <v>158</v>
      </c>
      <c r="AU121" s="19" t="s">
        <v>90</v>
      </c>
    </row>
    <row r="122" spans="2:65" s="9" customFormat="1" ht="22.5" customHeight="1">
      <c r="B122" s="176"/>
      <c r="C122" s="177"/>
      <c r="D122" s="177"/>
      <c r="E122" s="178" t="s">
        <v>23</v>
      </c>
      <c r="F122" s="288" t="s">
        <v>90</v>
      </c>
      <c r="G122" s="289"/>
      <c r="H122" s="289"/>
      <c r="I122" s="289"/>
      <c r="J122" s="177"/>
      <c r="K122" s="179">
        <v>1</v>
      </c>
      <c r="L122" s="177"/>
      <c r="M122" s="177"/>
      <c r="N122" s="177"/>
      <c r="O122" s="177"/>
      <c r="P122" s="177"/>
      <c r="Q122" s="177"/>
      <c r="R122" s="180"/>
      <c r="T122" s="181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82"/>
      <c r="AT122" s="183" t="s">
        <v>159</v>
      </c>
      <c r="AU122" s="183" t="s">
        <v>90</v>
      </c>
      <c r="AV122" s="9" t="s">
        <v>108</v>
      </c>
      <c r="AW122" s="9" t="s">
        <v>7</v>
      </c>
      <c r="AX122" s="9" t="s">
        <v>82</v>
      </c>
      <c r="AY122" s="183" t="s">
        <v>151</v>
      </c>
    </row>
    <row r="123" spans="2:65" s="10" customFormat="1" ht="22.5" customHeight="1">
      <c r="B123" s="184"/>
      <c r="C123" s="185"/>
      <c r="D123" s="185"/>
      <c r="E123" s="186" t="s">
        <v>23</v>
      </c>
      <c r="F123" s="290" t="s">
        <v>160</v>
      </c>
      <c r="G123" s="291"/>
      <c r="H123" s="291"/>
      <c r="I123" s="291"/>
      <c r="J123" s="185"/>
      <c r="K123" s="187">
        <v>1</v>
      </c>
      <c r="L123" s="185"/>
      <c r="M123" s="185"/>
      <c r="N123" s="185"/>
      <c r="O123" s="185"/>
      <c r="P123" s="185"/>
      <c r="Q123" s="185"/>
      <c r="R123" s="188"/>
      <c r="T123" s="189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90"/>
      <c r="AT123" s="191" t="s">
        <v>159</v>
      </c>
      <c r="AU123" s="191" t="s">
        <v>90</v>
      </c>
      <c r="AV123" s="10" t="s">
        <v>156</v>
      </c>
      <c r="AW123" s="10" t="s">
        <v>7</v>
      </c>
      <c r="AX123" s="10" t="s">
        <v>90</v>
      </c>
      <c r="AY123" s="191" t="s">
        <v>151</v>
      </c>
    </row>
    <row r="124" spans="2:65" s="1" customFormat="1" ht="22.5" customHeight="1">
      <c r="B124" s="36"/>
      <c r="C124" s="168" t="s">
        <v>108</v>
      </c>
      <c r="D124" s="168" t="s">
        <v>152</v>
      </c>
      <c r="E124" s="169" t="s">
        <v>161</v>
      </c>
      <c r="F124" s="282" t="s">
        <v>162</v>
      </c>
      <c r="G124" s="282"/>
      <c r="H124" s="282"/>
      <c r="I124" s="282"/>
      <c r="J124" s="170" t="s">
        <v>155</v>
      </c>
      <c r="K124" s="171">
        <v>1</v>
      </c>
      <c r="L124" s="172">
        <v>0</v>
      </c>
      <c r="M124" s="284">
        <v>0</v>
      </c>
      <c r="N124" s="285"/>
      <c r="O124" s="285"/>
      <c r="P124" s="283">
        <f>ROUND(V124*K124,2)</f>
        <v>0</v>
      </c>
      <c r="Q124" s="283"/>
      <c r="R124" s="38"/>
      <c r="T124" s="173" t="s">
        <v>23</v>
      </c>
      <c r="U124" s="45" t="s">
        <v>45</v>
      </c>
      <c r="V124" s="125">
        <f>L124+M124</f>
        <v>0</v>
      </c>
      <c r="W124" s="125">
        <f>ROUND(L124*K124,2)</f>
        <v>0</v>
      </c>
      <c r="X124" s="125">
        <f>ROUND(M124*K124,2)</f>
        <v>0</v>
      </c>
      <c r="Y124" s="37"/>
      <c r="Z124" s="174">
        <f>Y124*K124</f>
        <v>0</v>
      </c>
      <c r="AA124" s="174">
        <v>0</v>
      </c>
      <c r="AB124" s="174">
        <f>AA124*K124</f>
        <v>0</v>
      </c>
      <c r="AC124" s="174">
        <v>0</v>
      </c>
      <c r="AD124" s="175">
        <f>AC124*K124</f>
        <v>0</v>
      </c>
      <c r="AR124" s="19" t="s">
        <v>156</v>
      </c>
      <c r="AT124" s="19" t="s">
        <v>152</v>
      </c>
      <c r="AU124" s="19" t="s">
        <v>90</v>
      </c>
      <c r="AY124" s="19" t="s">
        <v>151</v>
      </c>
      <c r="BE124" s="112">
        <f>IF(U124="základní",P124,0)</f>
        <v>0</v>
      </c>
      <c r="BF124" s="112">
        <f>IF(U124="snížená",P124,0)</f>
        <v>0</v>
      </c>
      <c r="BG124" s="112">
        <f>IF(U124="zákl. přenesená",P124,0)</f>
        <v>0</v>
      </c>
      <c r="BH124" s="112">
        <f>IF(U124="sníž. přenesená",P124,0)</f>
        <v>0</v>
      </c>
      <c r="BI124" s="112">
        <f>IF(U124="nulová",P124,0)</f>
        <v>0</v>
      </c>
      <c r="BJ124" s="19" t="s">
        <v>90</v>
      </c>
      <c r="BK124" s="112">
        <f>ROUND(V124*K124,2)</f>
        <v>0</v>
      </c>
      <c r="BL124" s="19" t="s">
        <v>156</v>
      </c>
      <c r="BM124" s="19" t="s">
        <v>156</v>
      </c>
    </row>
    <row r="125" spans="2:65" s="1" customFormat="1" ht="22.5" customHeight="1">
      <c r="B125" s="36"/>
      <c r="C125" s="168" t="s">
        <v>163</v>
      </c>
      <c r="D125" s="168" t="s">
        <v>152</v>
      </c>
      <c r="E125" s="169" t="s">
        <v>164</v>
      </c>
      <c r="F125" s="282" t="s">
        <v>165</v>
      </c>
      <c r="G125" s="282"/>
      <c r="H125" s="282"/>
      <c r="I125" s="282"/>
      <c r="J125" s="170" t="s">
        <v>155</v>
      </c>
      <c r="K125" s="171">
        <v>1</v>
      </c>
      <c r="L125" s="172">
        <v>0</v>
      </c>
      <c r="M125" s="284">
        <v>0</v>
      </c>
      <c r="N125" s="285"/>
      <c r="O125" s="285"/>
      <c r="P125" s="283">
        <f>ROUND(V125*K125,2)</f>
        <v>0</v>
      </c>
      <c r="Q125" s="283"/>
      <c r="R125" s="38"/>
      <c r="T125" s="173" t="s">
        <v>23</v>
      </c>
      <c r="U125" s="45" t="s">
        <v>45</v>
      </c>
      <c r="V125" s="125">
        <f>L125+M125</f>
        <v>0</v>
      </c>
      <c r="W125" s="125">
        <f>ROUND(L125*K125,2)</f>
        <v>0</v>
      </c>
      <c r="X125" s="125">
        <f>ROUND(M125*K125,2)</f>
        <v>0</v>
      </c>
      <c r="Y125" s="37"/>
      <c r="Z125" s="174">
        <f>Y125*K125</f>
        <v>0</v>
      </c>
      <c r="AA125" s="174">
        <v>0</v>
      </c>
      <c r="AB125" s="174">
        <f>AA125*K125</f>
        <v>0</v>
      </c>
      <c r="AC125" s="174">
        <v>0</v>
      </c>
      <c r="AD125" s="175">
        <f>AC125*K125</f>
        <v>0</v>
      </c>
      <c r="AR125" s="19" t="s">
        <v>156</v>
      </c>
      <c r="AT125" s="19" t="s">
        <v>152</v>
      </c>
      <c r="AU125" s="19" t="s">
        <v>90</v>
      </c>
      <c r="AY125" s="19" t="s">
        <v>151</v>
      </c>
      <c r="BE125" s="112">
        <f>IF(U125="základní",P125,0)</f>
        <v>0</v>
      </c>
      <c r="BF125" s="112">
        <f>IF(U125="snížená",P125,0)</f>
        <v>0</v>
      </c>
      <c r="BG125" s="112">
        <f>IF(U125="zákl. přenesená",P125,0)</f>
        <v>0</v>
      </c>
      <c r="BH125" s="112">
        <f>IF(U125="sníž. přenesená",P125,0)</f>
        <v>0</v>
      </c>
      <c r="BI125" s="112">
        <f>IF(U125="nulová",P125,0)</f>
        <v>0</v>
      </c>
      <c r="BJ125" s="19" t="s">
        <v>90</v>
      </c>
      <c r="BK125" s="112">
        <f>ROUND(V125*K125,2)</f>
        <v>0</v>
      </c>
      <c r="BL125" s="19" t="s">
        <v>156</v>
      </c>
      <c r="BM125" s="19" t="s">
        <v>166</v>
      </c>
    </row>
    <row r="126" spans="2:65" s="9" customFormat="1" ht="22.5" customHeight="1">
      <c r="B126" s="176"/>
      <c r="C126" s="177"/>
      <c r="D126" s="177"/>
      <c r="E126" s="178" t="s">
        <v>23</v>
      </c>
      <c r="F126" s="292" t="s">
        <v>90</v>
      </c>
      <c r="G126" s="293"/>
      <c r="H126" s="293"/>
      <c r="I126" s="293"/>
      <c r="J126" s="177"/>
      <c r="K126" s="179">
        <v>1</v>
      </c>
      <c r="L126" s="177"/>
      <c r="M126" s="177"/>
      <c r="N126" s="177"/>
      <c r="O126" s="177"/>
      <c r="P126" s="177"/>
      <c r="Q126" s="177"/>
      <c r="R126" s="180"/>
      <c r="T126" s="181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82"/>
      <c r="AT126" s="183" t="s">
        <v>159</v>
      </c>
      <c r="AU126" s="183" t="s">
        <v>90</v>
      </c>
      <c r="AV126" s="9" t="s">
        <v>108</v>
      </c>
      <c r="AW126" s="9" t="s">
        <v>7</v>
      </c>
      <c r="AX126" s="9" t="s">
        <v>82</v>
      </c>
      <c r="AY126" s="183" t="s">
        <v>151</v>
      </c>
    </row>
    <row r="127" spans="2:65" s="10" customFormat="1" ht="22.5" customHeight="1">
      <c r="B127" s="184"/>
      <c r="C127" s="185"/>
      <c r="D127" s="185"/>
      <c r="E127" s="186" t="s">
        <v>23</v>
      </c>
      <c r="F127" s="290" t="s">
        <v>160</v>
      </c>
      <c r="G127" s="291"/>
      <c r="H127" s="291"/>
      <c r="I127" s="291"/>
      <c r="J127" s="185"/>
      <c r="K127" s="187">
        <v>1</v>
      </c>
      <c r="L127" s="185"/>
      <c r="M127" s="185"/>
      <c r="N127" s="185"/>
      <c r="O127" s="185"/>
      <c r="P127" s="185"/>
      <c r="Q127" s="185"/>
      <c r="R127" s="188"/>
      <c r="T127" s="189"/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90"/>
      <c r="AT127" s="191" t="s">
        <v>159</v>
      </c>
      <c r="AU127" s="191" t="s">
        <v>90</v>
      </c>
      <c r="AV127" s="10" t="s">
        <v>156</v>
      </c>
      <c r="AW127" s="10" t="s">
        <v>7</v>
      </c>
      <c r="AX127" s="10" t="s">
        <v>90</v>
      </c>
      <c r="AY127" s="191" t="s">
        <v>151</v>
      </c>
    </row>
    <row r="128" spans="2:65" s="1" customFormat="1" ht="31.5" customHeight="1">
      <c r="B128" s="36"/>
      <c r="C128" s="168" t="s">
        <v>156</v>
      </c>
      <c r="D128" s="168" t="s">
        <v>152</v>
      </c>
      <c r="E128" s="169" t="s">
        <v>167</v>
      </c>
      <c r="F128" s="282" t="s">
        <v>168</v>
      </c>
      <c r="G128" s="282"/>
      <c r="H128" s="282"/>
      <c r="I128" s="282"/>
      <c r="J128" s="170" t="s">
        <v>155</v>
      </c>
      <c r="K128" s="171">
        <v>1</v>
      </c>
      <c r="L128" s="172">
        <v>0</v>
      </c>
      <c r="M128" s="284">
        <v>0</v>
      </c>
      <c r="N128" s="285"/>
      <c r="O128" s="285"/>
      <c r="P128" s="283">
        <f>ROUND(V128*K128,2)</f>
        <v>0</v>
      </c>
      <c r="Q128" s="283"/>
      <c r="R128" s="38"/>
      <c r="T128" s="173" t="s">
        <v>23</v>
      </c>
      <c r="U128" s="45" t="s">
        <v>45</v>
      </c>
      <c r="V128" s="125">
        <f>L128+M128</f>
        <v>0</v>
      </c>
      <c r="W128" s="125">
        <f>ROUND(L128*K128,2)</f>
        <v>0</v>
      </c>
      <c r="X128" s="125">
        <f>ROUND(M128*K128,2)</f>
        <v>0</v>
      </c>
      <c r="Y128" s="37"/>
      <c r="Z128" s="174">
        <f>Y128*K128</f>
        <v>0</v>
      </c>
      <c r="AA128" s="174">
        <v>0</v>
      </c>
      <c r="AB128" s="174">
        <f>AA128*K128</f>
        <v>0</v>
      </c>
      <c r="AC128" s="174">
        <v>0</v>
      </c>
      <c r="AD128" s="175">
        <f>AC128*K128</f>
        <v>0</v>
      </c>
      <c r="AR128" s="19" t="s">
        <v>156</v>
      </c>
      <c r="AT128" s="19" t="s">
        <v>152</v>
      </c>
      <c r="AU128" s="19" t="s">
        <v>90</v>
      </c>
      <c r="AY128" s="19" t="s">
        <v>151</v>
      </c>
      <c r="BE128" s="112">
        <f>IF(U128="základní",P128,0)</f>
        <v>0</v>
      </c>
      <c r="BF128" s="112">
        <f>IF(U128="snížená",P128,0)</f>
        <v>0</v>
      </c>
      <c r="BG128" s="112">
        <f>IF(U128="zákl. přenesená",P128,0)</f>
        <v>0</v>
      </c>
      <c r="BH128" s="112">
        <f>IF(U128="sníž. přenesená",P128,0)</f>
        <v>0</v>
      </c>
      <c r="BI128" s="112">
        <f>IF(U128="nulová",P128,0)</f>
        <v>0</v>
      </c>
      <c r="BJ128" s="19" t="s">
        <v>90</v>
      </c>
      <c r="BK128" s="112">
        <f>ROUND(V128*K128,2)</f>
        <v>0</v>
      </c>
      <c r="BL128" s="19" t="s">
        <v>156</v>
      </c>
      <c r="BM128" s="19" t="s">
        <v>169</v>
      </c>
    </row>
    <row r="129" spans="2:65" s="1" customFormat="1" ht="44.25" customHeight="1">
      <c r="B129" s="36"/>
      <c r="C129" s="168" t="s">
        <v>170</v>
      </c>
      <c r="D129" s="168" t="s">
        <v>152</v>
      </c>
      <c r="E129" s="169" t="s">
        <v>171</v>
      </c>
      <c r="F129" s="282" t="s">
        <v>172</v>
      </c>
      <c r="G129" s="282"/>
      <c r="H129" s="282"/>
      <c r="I129" s="282"/>
      <c r="J129" s="170" t="s">
        <v>155</v>
      </c>
      <c r="K129" s="171">
        <v>1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156</v>
      </c>
      <c r="AT129" s="19" t="s">
        <v>152</v>
      </c>
      <c r="AU129" s="19" t="s">
        <v>90</v>
      </c>
      <c r="AY129" s="19" t="s">
        <v>151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156</v>
      </c>
      <c r="BM129" s="19" t="s">
        <v>173</v>
      </c>
    </row>
    <row r="130" spans="2:65" s="9" customFormat="1" ht="22.5" customHeight="1">
      <c r="B130" s="176"/>
      <c r="C130" s="177"/>
      <c r="D130" s="177"/>
      <c r="E130" s="178" t="s">
        <v>23</v>
      </c>
      <c r="F130" s="292" t="s">
        <v>90</v>
      </c>
      <c r="G130" s="293"/>
      <c r="H130" s="293"/>
      <c r="I130" s="293"/>
      <c r="J130" s="177"/>
      <c r="K130" s="179">
        <v>1</v>
      </c>
      <c r="L130" s="177"/>
      <c r="M130" s="177"/>
      <c r="N130" s="177"/>
      <c r="O130" s="177"/>
      <c r="P130" s="177"/>
      <c r="Q130" s="177"/>
      <c r="R130" s="180"/>
      <c r="T130" s="181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82"/>
      <c r="AT130" s="183" t="s">
        <v>159</v>
      </c>
      <c r="AU130" s="183" t="s">
        <v>90</v>
      </c>
      <c r="AV130" s="9" t="s">
        <v>108</v>
      </c>
      <c r="AW130" s="9" t="s">
        <v>7</v>
      </c>
      <c r="AX130" s="9" t="s">
        <v>82</v>
      </c>
      <c r="AY130" s="183" t="s">
        <v>151</v>
      </c>
    </row>
    <row r="131" spans="2:65" s="10" customFormat="1" ht="22.5" customHeight="1">
      <c r="B131" s="184"/>
      <c r="C131" s="185"/>
      <c r="D131" s="185"/>
      <c r="E131" s="186" t="s">
        <v>23</v>
      </c>
      <c r="F131" s="290" t="s">
        <v>160</v>
      </c>
      <c r="G131" s="291"/>
      <c r="H131" s="291"/>
      <c r="I131" s="291"/>
      <c r="J131" s="185"/>
      <c r="K131" s="187">
        <v>1</v>
      </c>
      <c r="L131" s="185"/>
      <c r="M131" s="185"/>
      <c r="N131" s="185"/>
      <c r="O131" s="185"/>
      <c r="P131" s="185"/>
      <c r="Q131" s="185"/>
      <c r="R131" s="188"/>
      <c r="T131" s="189"/>
      <c r="U131" s="185"/>
      <c r="V131" s="185"/>
      <c r="W131" s="185"/>
      <c r="X131" s="185"/>
      <c r="Y131" s="185"/>
      <c r="Z131" s="185"/>
      <c r="AA131" s="185"/>
      <c r="AB131" s="185"/>
      <c r="AC131" s="185"/>
      <c r="AD131" s="190"/>
      <c r="AT131" s="191" t="s">
        <v>159</v>
      </c>
      <c r="AU131" s="191" t="s">
        <v>90</v>
      </c>
      <c r="AV131" s="10" t="s">
        <v>156</v>
      </c>
      <c r="AW131" s="10" t="s">
        <v>7</v>
      </c>
      <c r="AX131" s="10" t="s">
        <v>90</v>
      </c>
      <c r="AY131" s="191" t="s">
        <v>151</v>
      </c>
    </row>
    <row r="132" spans="2:65" s="8" customFormat="1" ht="37.35" customHeight="1">
      <c r="B132" s="157"/>
      <c r="C132" s="158"/>
      <c r="D132" s="159" t="s">
        <v>122</v>
      </c>
      <c r="E132" s="159"/>
      <c r="F132" s="159"/>
      <c r="G132" s="159"/>
      <c r="H132" s="159"/>
      <c r="I132" s="159"/>
      <c r="J132" s="159"/>
      <c r="K132" s="159"/>
      <c r="L132" s="159"/>
      <c r="M132" s="299">
        <f>BK132</f>
        <v>0</v>
      </c>
      <c r="N132" s="300"/>
      <c r="O132" s="300"/>
      <c r="P132" s="300"/>
      <c r="Q132" s="300"/>
      <c r="R132" s="160"/>
      <c r="T132" s="161"/>
      <c r="U132" s="158"/>
      <c r="V132" s="158"/>
      <c r="W132" s="162">
        <f>SUM(W133:W144)</f>
        <v>0</v>
      </c>
      <c r="X132" s="162">
        <f>SUM(X133:X144)</f>
        <v>0</v>
      </c>
      <c r="Y132" s="158"/>
      <c r="Z132" s="163">
        <f>SUM(Z133:Z144)</f>
        <v>0</v>
      </c>
      <c r="AA132" s="158"/>
      <c r="AB132" s="163">
        <f>SUM(AB133:AB144)</f>
        <v>0</v>
      </c>
      <c r="AC132" s="158"/>
      <c r="AD132" s="164">
        <f>SUM(AD133:AD144)</f>
        <v>0</v>
      </c>
      <c r="AR132" s="165" t="s">
        <v>90</v>
      </c>
      <c r="AT132" s="166" t="s">
        <v>81</v>
      </c>
      <c r="AU132" s="166" t="s">
        <v>82</v>
      </c>
      <c r="AY132" s="165" t="s">
        <v>151</v>
      </c>
      <c r="BK132" s="167">
        <f>SUM(BK133:BK144)</f>
        <v>0</v>
      </c>
    </row>
    <row r="133" spans="2:65" s="1" customFormat="1" ht="31.5" customHeight="1">
      <c r="B133" s="36"/>
      <c r="C133" s="168" t="s">
        <v>90</v>
      </c>
      <c r="D133" s="168" t="s">
        <v>152</v>
      </c>
      <c r="E133" s="169" t="s">
        <v>174</v>
      </c>
      <c r="F133" s="282" t="s">
        <v>175</v>
      </c>
      <c r="G133" s="282"/>
      <c r="H133" s="282"/>
      <c r="I133" s="282"/>
      <c r="J133" s="170" t="s">
        <v>155</v>
      </c>
      <c r="K133" s="171">
        <v>1</v>
      </c>
      <c r="L133" s="172">
        <v>0</v>
      </c>
      <c r="M133" s="284">
        <v>0</v>
      </c>
      <c r="N133" s="285"/>
      <c r="O133" s="285"/>
      <c r="P133" s="283">
        <f>ROUND(V133*K133,2)</f>
        <v>0</v>
      </c>
      <c r="Q133" s="283"/>
      <c r="R133" s="38"/>
      <c r="T133" s="173" t="s">
        <v>23</v>
      </c>
      <c r="U133" s="45" t="s">
        <v>45</v>
      </c>
      <c r="V133" s="125">
        <f>L133+M133</f>
        <v>0</v>
      </c>
      <c r="W133" s="125">
        <f>ROUND(L133*K133,2)</f>
        <v>0</v>
      </c>
      <c r="X133" s="125">
        <f>ROUND(M133*K133,2)</f>
        <v>0</v>
      </c>
      <c r="Y133" s="37"/>
      <c r="Z133" s="174">
        <f>Y133*K133</f>
        <v>0</v>
      </c>
      <c r="AA133" s="174">
        <v>0</v>
      </c>
      <c r="AB133" s="174">
        <f>AA133*K133</f>
        <v>0</v>
      </c>
      <c r="AC133" s="174">
        <v>0</v>
      </c>
      <c r="AD133" s="175">
        <f>AC133*K133</f>
        <v>0</v>
      </c>
      <c r="AR133" s="19" t="s">
        <v>156</v>
      </c>
      <c r="AT133" s="19" t="s">
        <v>152</v>
      </c>
      <c r="AU133" s="19" t="s">
        <v>90</v>
      </c>
      <c r="AY133" s="19" t="s">
        <v>151</v>
      </c>
      <c r="BE133" s="112">
        <f>IF(U133="základní",P133,0)</f>
        <v>0</v>
      </c>
      <c r="BF133" s="112">
        <f>IF(U133="snížená",P133,0)</f>
        <v>0</v>
      </c>
      <c r="BG133" s="112">
        <f>IF(U133="zákl. přenesená",P133,0)</f>
        <v>0</v>
      </c>
      <c r="BH133" s="112">
        <f>IF(U133="sníž. přenesená",P133,0)</f>
        <v>0</v>
      </c>
      <c r="BI133" s="112">
        <f>IF(U133="nulová",P133,0)</f>
        <v>0</v>
      </c>
      <c r="BJ133" s="19" t="s">
        <v>90</v>
      </c>
      <c r="BK133" s="112">
        <f>ROUND(V133*K133,2)</f>
        <v>0</v>
      </c>
      <c r="BL133" s="19" t="s">
        <v>156</v>
      </c>
      <c r="BM133" s="19" t="s">
        <v>176</v>
      </c>
    </row>
    <row r="134" spans="2:65" s="1" customFormat="1" ht="42" customHeight="1">
      <c r="B134" s="36"/>
      <c r="C134" s="37"/>
      <c r="D134" s="37"/>
      <c r="E134" s="37"/>
      <c r="F134" s="286" t="s">
        <v>177</v>
      </c>
      <c r="G134" s="287"/>
      <c r="H134" s="287"/>
      <c r="I134" s="287"/>
      <c r="J134" s="37"/>
      <c r="K134" s="37"/>
      <c r="L134" s="37"/>
      <c r="M134" s="37"/>
      <c r="N134" s="37"/>
      <c r="O134" s="37"/>
      <c r="P134" s="37"/>
      <c r="Q134" s="37"/>
      <c r="R134" s="38"/>
      <c r="T134" s="142"/>
      <c r="U134" s="37"/>
      <c r="V134" s="37"/>
      <c r="W134" s="37"/>
      <c r="X134" s="37"/>
      <c r="Y134" s="37"/>
      <c r="Z134" s="37"/>
      <c r="AA134" s="37"/>
      <c r="AB134" s="37"/>
      <c r="AC134" s="37"/>
      <c r="AD134" s="79"/>
      <c r="AT134" s="19" t="s">
        <v>158</v>
      </c>
      <c r="AU134" s="19" t="s">
        <v>90</v>
      </c>
    </row>
    <row r="135" spans="2:65" s="1" customFormat="1" ht="31.5" customHeight="1">
      <c r="B135" s="36"/>
      <c r="C135" s="168" t="s">
        <v>108</v>
      </c>
      <c r="D135" s="168" t="s">
        <v>152</v>
      </c>
      <c r="E135" s="169" t="s">
        <v>178</v>
      </c>
      <c r="F135" s="282" t="s">
        <v>179</v>
      </c>
      <c r="G135" s="282"/>
      <c r="H135" s="282"/>
      <c r="I135" s="282"/>
      <c r="J135" s="170" t="s">
        <v>155</v>
      </c>
      <c r="K135" s="171">
        <v>1</v>
      </c>
      <c r="L135" s="172">
        <v>0</v>
      </c>
      <c r="M135" s="284">
        <v>0</v>
      </c>
      <c r="N135" s="285"/>
      <c r="O135" s="285"/>
      <c r="P135" s="283">
        <f>ROUND(V135*K135,2)</f>
        <v>0</v>
      </c>
      <c r="Q135" s="283"/>
      <c r="R135" s="38"/>
      <c r="T135" s="173" t="s">
        <v>23</v>
      </c>
      <c r="U135" s="45" t="s">
        <v>45</v>
      </c>
      <c r="V135" s="125">
        <f>L135+M135</f>
        <v>0</v>
      </c>
      <c r="W135" s="125">
        <f>ROUND(L135*K135,2)</f>
        <v>0</v>
      </c>
      <c r="X135" s="125">
        <f>ROUND(M135*K135,2)</f>
        <v>0</v>
      </c>
      <c r="Y135" s="37"/>
      <c r="Z135" s="174">
        <f>Y135*K135</f>
        <v>0</v>
      </c>
      <c r="AA135" s="174">
        <v>0</v>
      </c>
      <c r="AB135" s="174">
        <f>AA135*K135</f>
        <v>0</v>
      </c>
      <c r="AC135" s="174">
        <v>0</v>
      </c>
      <c r="AD135" s="175">
        <f>AC135*K135</f>
        <v>0</v>
      </c>
      <c r="AR135" s="19" t="s">
        <v>156</v>
      </c>
      <c r="AT135" s="19" t="s">
        <v>152</v>
      </c>
      <c r="AU135" s="19" t="s">
        <v>90</v>
      </c>
      <c r="AY135" s="19" t="s">
        <v>151</v>
      </c>
      <c r="BE135" s="112">
        <f>IF(U135="základní",P135,0)</f>
        <v>0</v>
      </c>
      <c r="BF135" s="112">
        <f>IF(U135="snížená",P135,0)</f>
        <v>0</v>
      </c>
      <c r="BG135" s="112">
        <f>IF(U135="zákl. přenesená",P135,0)</f>
        <v>0</v>
      </c>
      <c r="BH135" s="112">
        <f>IF(U135="sníž. přenesená",P135,0)</f>
        <v>0</v>
      </c>
      <c r="BI135" s="112">
        <f>IF(U135="nulová",P135,0)</f>
        <v>0</v>
      </c>
      <c r="BJ135" s="19" t="s">
        <v>90</v>
      </c>
      <c r="BK135" s="112">
        <f>ROUND(V135*K135,2)</f>
        <v>0</v>
      </c>
      <c r="BL135" s="19" t="s">
        <v>156</v>
      </c>
      <c r="BM135" s="19" t="s">
        <v>180</v>
      </c>
    </row>
    <row r="136" spans="2:65" s="1" customFormat="1" ht="42" customHeight="1">
      <c r="B136" s="36"/>
      <c r="C136" s="37"/>
      <c r="D136" s="37"/>
      <c r="E136" s="37"/>
      <c r="F136" s="286" t="s">
        <v>181</v>
      </c>
      <c r="G136" s="287"/>
      <c r="H136" s="287"/>
      <c r="I136" s="287"/>
      <c r="J136" s="37"/>
      <c r="K136" s="37"/>
      <c r="L136" s="37"/>
      <c r="M136" s="37"/>
      <c r="N136" s="37"/>
      <c r="O136" s="37"/>
      <c r="P136" s="37"/>
      <c r="Q136" s="37"/>
      <c r="R136" s="38"/>
      <c r="T136" s="142"/>
      <c r="U136" s="37"/>
      <c r="V136" s="37"/>
      <c r="W136" s="37"/>
      <c r="X136" s="37"/>
      <c r="Y136" s="37"/>
      <c r="Z136" s="37"/>
      <c r="AA136" s="37"/>
      <c r="AB136" s="37"/>
      <c r="AC136" s="37"/>
      <c r="AD136" s="79"/>
      <c r="AT136" s="19" t="s">
        <v>158</v>
      </c>
      <c r="AU136" s="19" t="s">
        <v>90</v>
      </c>
    </row>
    <row r="137" spans="2:65" s="9" customFormat="1" ht="22.5" customHeight="1">
      <c r="B137" s="176"/>
      <c r="C137" s="177"/>
      <c r="D137" s="177"/>
      <c r="E137" s="178" t="s">
        <v>23</v>
      </c>
      <c r="F137" s="288" t="s">
        <v>90</v>
      </c>
      <c r="G137" s="289"/>
      <c r="H137" s="289"/>
      <c r="I137" s="289"/>
      <c r="J137" s="177"/>
      <c r="K137" s="179">
        <v>1</v>
      </c>
      <c r="L137" s="177"/>
      <c r="M137" s="177"/>
      <c r="N137" s="177"/>
      <c r="O137" s="177"/>
      <c r="P137" s="177"/>
      <c r="Q137" s="177"/>
      <c r="R137" s="180"/>
      <c r="T137" s="181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82"/>
      <c r="AT137" s="183" t="s">
        <v>159</v>
      </c>
      <c r="AU137" s="183" t="s">
        <v>90</v>
      </c>
      <c r="AV137" s="9" t="s">
        <v>108</v>
      </c>
      <c r="AW137" s="9" t="s">
        <v>7</v>
      </c>
      <c r="AX137" s="9" t="s">
        <v>82</v>
      </c>
      <c r="AY137" s="183" t="s">
        <v>151</v>
      </c>
    </row>
    <row r="138" spans="2:65" s="10" customFormat="1" ht="22.5" customHeight="1">
      <c r="B138" s="184"/>
      <c r="C138" s="185"/>
      <c r="D138" s="185"/>
      <c r="E138" s="186" t="s">
        <v>23</v>
      </c>
      <c r="F138" s="290" t="s">
        <v>160</v>
      </c>
      <c r="G138" s="291"/>
      <c r="H138" s="291"/>
      <c r="I138" s="291"/>
      <c r="J138" s="185"/>
      <c r="K138" s="187">
        <v>1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159</v>
      </c>
      <c r="AU138" s="191" t="s">
        <v>90</v>
      </c>
      <c r="AV138" s="10" t="s">
        <v>156</v>
      </c>
      <c r="AW138" s="10" t="s">
        <v>7</v>
      </c>
      <c r="AX138" s="10" t="s">
        <v>90</v>
      </c>
      <c r="AY138" s="191" t="s">
        <v>151</v>
      </c>
    </row>
    <row r="139" spans="2:65" s="1" customFormat="1" ht="22.5" customHeight="1">
      <c r="B139" s="36"/>
      <c r="C139" s="168" t="s">
        <v>163</v>
      </c>
      <c r="D139" s="168" t="s">
        <v>152</v>
      </c>
      <c r="E139" s="169" t="s">
        <v>182</v>
      </c>
      <c r="F139" s="282" t="s">
        <v>183</v>
      </c>
      <c r="G139" s="282"/>
      <c r="H139" s="282"/>
      <c r="I139" s="282"/>
      <c r="J139" s="170" t="s">
        <v>155</v>
      </c>
      <c r="K139" s="171">
        <v>2</v>
      </c>
      <c r="L139" s="172">
        <v>0</v>
      </c>
      <c r="M139" s="284">
        <v>0</v>
      </c>
      <c r="N139" s="285"/>
      <c r="O139" s="285"/>
      <c r="P139" s="283">
        <f>ROUND(V139*K139,2)</f>
        <v>0</v>
      </c>
      <c r="Q139" s="283"/>
      <c r="R139" s="38"/>
      <c r="T139" s="173" t="s">
        <v>23</v>
      </c>
      <c r="U139" s="45" t="s">
        <v>45</v>
      </c>
      <c r="V139" s="125">
        <f>L139+M139</f>
        <v>0</v>
      </c>
      <c r="W139" s="125">
        <f>ROUND(L139*K139,2)</f>
        <v>0</v>
      </c>
      <c r="X139" s="125">
        <f>ROUND(M139*K139,2)</f>
        <v>0</v>
      </c>
      <c r="Y139" s="37"/>
      <c r="Z139" s="174">
        <f>Y139*K139</f>
        <v>0</v>
      </c>
      <c r="AA139" s="174">
        <v>0</v>
      </c>
      <c r="AB139" s="174">
        <f>AA139*K139</f>
        <v>0</v>
      </c>
      <c r="AC139" s="174">
        <v>0</v>
      </c>
      <c r="AD139" s="175">
        <f>AC139*K139</f>
        <v>0</v>
      </c>
      <c r="AR139" s="19" t="s">
        <v>156</v>
      </c>
      <c r="AT139" s="19" t="s">
        <v>152</v>
      </c>
      <c r="AU139" s="19" t="s">
        <v>90</v>
      </c>
      <c r="AY139" s="19" t="s">
        <v>151</v>
      </c>
      <c r="BE139" s="112">
        <f>IF(U139="základní",P139,0)</f>
        <v>0</v>
      </c>
      <c r="BF139" s="112">
        <f>IF(U139="snížená",P139,0)</f>
        <v>0</v>
      </c>
      <c r="BG139" s="112">
        <f>IF(U139="zákl. přenesená",P139,0)</f>
        <v>0</v>
      </c>
      <c r="BH139" s="112">
        <f>IF(U139="sníž. přenesená",P139,0)</f>
        <v>0</v>
      </c>
      <c r="BI139" s="112">
        <f>IF(U139="nulová",P139,0)</f>
        <v>0</v>
      </c>
      <c r="BJ139" s="19" t="s">
        <v>90</v>
      </c>
      <c r="BK139" s="112">
        <f>ROUND(V139*K139,2)</f>
        <v>0</v>
      </c>
      <c r="BL139" s="19" t="s">
        <v>156</v>
      </c>
      <c r="BM139" s="19" t="s">
        <v>184</v>
      </c>
    </row>
    <row r="140" spans="2:65" s="1" customFormat="1" ht="30" customHeight="1">
      <c r="B140" s="36"/>
      <c r="C140" s="37"/>
      <c r="D140" s="37"/>
      <c r="E140" s="37"/>
      <c r="F140" s="286" t="s">
        <v>185</v>
      </c>
      <c r="G140" s="287"/>
      <c r="H140" s="287"/>
      <c r="I140" s="287"/>
      <c r="J140" s="37"/>
      <c r="K140" s="37"/>
      <c r="L140" s="37"/>
      <c r="M140" s="37"/>
      <c r="N140" s="37"/>
      <c r="O140" s="37"/>
      <c r="P140" s="37"/>
      <c r="Q140" s="37"/>
      <c r="R140" s="38"/>
      <c r="T140" s="142"/>
      <c r="U140" s="37"/>
      <c r="V140" s="37"/>
      <c r="W140" s="37"/>
      <c r="X140" s="37"/>
      <c r="Y140" s="37"/>
      <c r="Z140" s="37"/>
      <c r="AA140" s="37"/>
      <c r="AB140" s="37"/>
      <c r="AC140" s="37"/>
      <c r="AD140" s="79"/>
      <c r="AT140" s="19" t="s">
        <v>158</v>
      </c>
      <c r="AU140" s="19" t="s">
        <v>90</v>
      </c>
    </row>
    <row r="141" spans="2:65" s="1" customFormat="1" ht="22.5" customHeight="1">
      <c r="B141" s="36"/>
      <c r="C141" s="168" t="s">
        <v>156</v>
      </c>
      <c r="D141" s="168" t="s">
        <v>152</v>
      </c>
      <c r="E141" s="169" t="s">
        <v>186</v>
      </c>
      <c r="F141" s="282" t="s">
        <v>187</v>
      </c>
      <c r="G141" s="282"/>
      <c r="H141" s="282"/>
      <c r="I141" s="282"/>
      <c r="J141" s="170" t="s">
        <v>155</v>
      </c>
      <c r="K141" s="171">
        <v>1</v>
      </c>
      <c r="L141" s="172">
        <v>0</v>
      </c>
      <c r="M141" s="284">
        <v>0</v>
      </c>
      <c r="N141" s="285"/>
      <c r="O141" s="285"/>
      <c r="P141" s="283">
        <f>ROUND(V141*K141,2)</f>
        <v>0</v>
      </c>
      <c r="Q141" s="283"/>
      <c r="R141" s="38"/>
      <c r="T141" s="173" t="s">
        <v>23</v>
      </c>
      <c r="U141" s="45" t="s">
        <v>45</v>
      </c>
      <c r="V141" s="125">
        <f>L141+M141</f>
        <v>0</v>
      </c>
      <c r="W141" s="125">
        <f>ROUND(L141*K141,2)</f>
        <v>0</v>
      </c>
      <c r="X141" s="125">
        <f>ROUND(M141*K141,2)</f>
        <v>0</v>
      </c>
      <c r="Y141" s="37"/>
      <c r="Z141" s="174">
        <f>Y141*K141</f>
        <v>0</v>
      </c>
      <c r="AA141" s="174">
        <v>0</v>
      </c>
      <c r="AB141" s="174">
        <f>AA141*K141</f>
        <v>0</v>
      </c>
      <c r="AC141" s="174">
        <v>0</v>
      </c>
      <c r="AD141" s="175">
        <f>AC141*K141</f>
        <v>0</v>
      </c>
      <c r="AR141" s="19" t="s">
        <v>156</v>
      </c>
      <c r="AT141" s="19" t="s">
        <v>152</v>
      </c>
      <c r="AU141" s="19" t="s">
        <v>90</v>
      </c>
      <c r="AY141" s="19" t="s">
        <v>151</v>
      </c>
      <c r="BE141" s="112">
        <f>IF(U141="základní",P141,0)</f>
        <v>0</v>
      </c>
      <c r="BF141" s="112">
        <f>IF(U141="snížená",P141,0)</f>
        <v>0</v>
      </c>
      <c r="BG141" s="112">
        <f>IF(U141="zákl. přenesená",P141,0)</f>
        <v>0</v>
      </c>
      <c r="BH141" s="112">
        <f>IF(U141="sníž. přenesená",P141,0)</f>
        <v>0</v>
      </c>
      <c r="BI141" s="112">
        <f>IF(U141="nulová",P141,0)</f>
        <v>0</v>
      </c>
      <c r="BJ141" s="19" t="s">
        <v>90</v>
      </c>
      <c r="BK141" s="112">
        <f>ROUND(V141*K141,2)</f>
        <v>0</v>
      </c>
      <c r="BL141" s="19" t="s">
        <v>156</v>
      </c>
      <c r="BM141" s="19" t="s">
        <v>188</v>
      </c>
    </row>
    <row r="142" spans="2:65" s="1" customFormat="1" ht="66" customHeight="1">
      <c r="B142" s="36"/>
      <c r="C142" s="37"/>
      <c r="D142" s="37"/>
      <c r="E142" s="37"/>
      <c r="F142" s="286" t="s">
        <v>189</v>
      </c>
      <c r="G142" s="287"/>
      <c r="H142" s="287"/>
      <c r="I142" s="287"/>
      <c r="J142" s="37"/>
      <c r="K142" s="37"/>
      <c r="L142" s="37"/>
      <c r="M142" s="37"/>
      <c r="N142" s="37"/>
      <c r="O142" s="37"/>
      <c r="P142" s="37"/>
      <c r="Q142" s="37"/>
      <c r="R142" s="38"/>
      <c r="T142" s="142"/>
      <c r="U142" s="37"/>
      <c r="V142" s="37"/>
      <c r="W142" s="37"/>
      <c r="X142" s="37"/>
      <c r="Y142" s="37"/>
      <c r="Z142" s="37"/>
      <c r="AA142" s="37"/>
      <c r="AB142" s="37"/>
      <c r="AC142" s="37"/>
      <c r="AD142" s="79"/>
      <c r="AT142" s="19" t="s">
        <v>158</v>
      </c>
      <c r="AU142" s="19" t="s">
        <v>90</v>
      </c>
    </row>
    <row r="143" spans="2:65" s="9" customFormat="1" ht="22.5" customHeight="1">
      <c r="B143" s="176"/>
      <c r="C143" s="177"/>
      <c r="D143" s="177"/>
      <c r="E143" s="178" t="s">
        <v>23</v>
      </c>
      <c r="F143" s="288" t="s">
        <v>90</v>
      </c>
      <c r="G143" s="289"/>
      <c r="H143" s="289"/>
      <c r="I143" s="289"/>
      <c r="J143" s="177"/>
      <c r="K143" s="179">
        <v>1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82"/>
      <c r="AT143" s="183" t="s">
        <v>159</v>
      </c>
      <c r="AU143" s="183" t="s">
        <v>90</v>
      </c>
      <c r="AV143" s="9" t="s">
        <v>108</v>
      </c>
      <c r="AW143" s="9" t="s">
        <v>7</v>
      </c>
      <c r="AX143" s="9" t="s">
        <v>82</v>
      </c>
      <c r="AY143" s="183" t="s">
        <v>151</v>
      </c>
    </row>
    <row r="144" spans="2:65" s="10" customFormat="1" ht="22.5" customHeight="1">
      <c r="B144" s="184"/>
      <c r="C144" s="185"/>
      <c r="D144" s="185"/>
      <c r="E144" s="186" t="s">
        <v>23</v>
      </c>
      <c r="F144" s="290" t="s">
        <v>160</v>
      </c>
      <c r="G144" s="291"/>
      <c r="H144" s="291"/>
      <c r="I144" s="291"/>
      <c r="J144" s="185"/>
      <c r="K144" s="187">
        <v>1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90"/>
      <c r="AT144" s="191" t="s">
        <v>159</v>
      </c>
      <c r="AU144" s="191" t="s">
        <v>90</v>
      </c>
      <c r="AV144" s="10" t="s">
        <v>156</v>
      </c>
      <c r="AW144" s="10" t="s">
        <v>7</v>
      </c>
      <c r="AX144" s="10" t="s">
        <v>90</v>
      </c>
      <c r="AY144" s="191" t="s">
        <v>151</v>
      </c>
    </row>
    <row r="145" spans="2:63" s="1" customFormat="1" ht="49.9" customHeight="1">
      <c r="B145" s="36"/>
      <c r="C145" s="37"/>
      <c r="D145" s="159" t="s">
        <v>190</v>
      </c>
      <c r="E145" s="37"/>
      <c r="F145" s="37"/>
      <c r="G145" s="37"/>
      <c r="H145" s="37"/>
      <c r="I145" s="37"/>
      <c r="J145" s="37"/>
      <c r="K145" s="37"/>
      <c r="L145" s="37"/>
      <c r="M145" s="299">
        <f>BK145</f>
        <v>0</v>
      </c>
      <c r="N145" s="301"/>
      <c r="O145" s="301"/>
      <c r="P145" s="301"/>
      <c r="Q145" s="301"/>
      <c r="R145" s="38"/>
      <c r="T145" s="142"/>
      <c r="U145" s="37"/>
      <c r="V145" s="37"/>
      <c r="W145" s="162">
        <f>SUM(W146:W150)</f>
        <v>0</v>
      </c>
      <c r="X145" s="162">
        <f>SUM(X146:X150)</f>
        <v>0</v>
      </c>
      <c r="Y145" s="37"/>
      <c r="Z145" s="37"/>
      <c r="AA145" s="37"/>
      <c r="AB145" s="37"/>
      <c r="AC145" s="37"/>
      <c r="AD145" s="79"/>
      <c r="AT145" s="19" t="s">
        <v>81</v>
      </c>
      <c r="AU145" s="19" t="s">
        <v>82</v>
      </c>
      <c r="AY145" s="19" t="s">
        <v>191</v>
      </c>
      <c r="BK145" s="112">
        <f>SUM(BK146:BK150)</f>
        <v>0</v>
      </c>
    </row>
    <row r="146" spans="2:63" s="1" customFormat="1" ht="22.35" customHeight="1">
      <c r="B146" s="36"/>
      <c r="C146" s="192" t="s">
        <v>23</v>
      </c>
      <c r="D146" s="192" t="s">
        <v>152</v>
      </c>
      <c r="E146" s="193" t="s">
        <v>23</v>
      </c>
      <c r="F146" s="294" t="s">
        <v>23</v>
      </c>
      <c r="G146" s="294"/>
      <c r="H146" s="294"/>
      <c r="I146" s="294"/>
      <c r="J146" s="194" t="s">
        <v>23</v>
      </c>
      <c r="K146" s="195"/>
      <c r="L146" s="195"/>
      <c r="M146" s="295"/>
      <c r="N146" s="296"/>
      <c r="O146" s="296"/>
      <c r="P146" s="283">
        <f>BK146</f>
        <v>0</v>
      </c>
      <c r="Q146" s="283"/>
      <c r="R146" s="38"/>
      <c r="T146" s="173" t="s">
        <v>23</v>
      </c>
      <c r="U146" s="196" t="s">
        <v>45</v>
      </c>
      <c r="V146" s="125">
        <f>L146+M146</f>
        <v>0</v>
      </c>
      <c r="W146" s="197">
        <f>L146*K146</f>
        <v>0</v>
      </c>
      <c r="X146" s="197">
        <f>M146*K146</f>
        <v>0</v>
      </c>
      <c r="Y146" s="37"/>
      <c r="Z146" s="37"/>
      <c r="AA146" s="37"/>
      <c r="AB146" s="37"/>
      <c r="AC146" s="37"/>
      <c r="AD146" s="79"/>
      <c r="AT146" s="19" t="s">
        <v>191</v>
      </c>
      <c r="AU146" s="19" t="s">
        <v>90</v>
      </c>
      <c r="AY146" s="19" t="s">
        <v>191</v>
      </c>
      <c r="BE146" s="112">
        <f>IF(U146="základní",P146,0)</f>
        <v>0</v>
      </c>
      <c r="BF146" s="112">
        <f>IF(U146="snížená",P146,0)</f>
        <v>0</v>
      </c>
      <c r="BG146" s="112">
        <f>IF(U146="zákl. přenesená",P146,0)</f>
        <v>0</v>
      </c>
      <c r="BH146" s="112">
        <f>IF(U146="sníž. přenesená",P146,0)</f>
        <v>0</v>
      </c>
      <c r="BI146" s="112">
        <f>IF(U146="nulová",P146,0)</f>
        <v>0</v>
      </c>
      <c r="BJ146" s="19" t="s">
        <v>90</v>
      </c>
      <c r="BK146" s="112">
        <f>V146*K146</f>
        <v>0</v>
      </c>
    </row>
    <row r="147" spans="2:63" s="1" customFormat="1" ht="22.35" customHeight="1">
      <c r="B147" s="36"/>
      <c r="C147" s="192" t="s">
        <v>23</v>
      </c>
      <c r="D147" s="192" t="s">
        <v>152</v>
      </c>
      <c r="E147" s="193" t="s">
        <v>23</v>
      </c>
      <c r="F147" s="294" t="s">
        <v>23</v>
      </c>
      <c r="G147" s="294"/>
      <c r="H147" s="294"/>
      <c r="I147" s="294"/>
      <c r="J147" s="194" t="s">
        <v>23</v>
      </c>
      <c r="K147" s="195"/>
      <c r="L147" s="195"/>
      <c r="M147" s="295"/>
      <c r="N147" s="296"/>
      <c r="O147" s="296"/>
      <c r="P147" s="283">
        <f>BK147</f>
        <v>0</v>
      </c>
      <c r="Q147" s="283"/>
      <c r="R147" s="38"/>
      <c r="T147" s="173" t="s">
        <v>23</v>
      </c>
      <c r="U147" s="196" t="s">
        <v>45</v>
      </c>
      <c r="V147" s="125">
        <f>L147+M147</f>
        <v>0</v>
      </c>
      <c r="W147" s="197">
        <f>L147*K147</f>
        <v>0</v>
      </c>
      <c r="X147" s="197">
        <f>M147*K147</f>
        <v>0</v>
      </c>
      <c r="Y147" s="37"/>
      <c r="Z147" s="37"/>
      <c r="AA147" s="37"/>
      <c r="AB147" s="37"/>
      <c r="AC147" s="37"/>
      <c r="AD147" s="79"/>
      <c r="AT147" s="19" t="s">
        <v>191</v>
      </c>
      <c r="AU147" s="19" t="s">
        <v>90</v>
      </c>
      <c r="AY147" s="19" t="s">
        <v>191</v>
      </c>
      <c r="BE147" s="112">
        <f>IF(U147="základní",P147,0)</f>
        <v>0</v>
      </c>
      <c r="BF147" s="112">
        <f>IF(U147="snížená",P147,0)</f>
        <v>0</v>
      </c>
      <c r="BG147" s="112">
        <f>IF(U147="zákl. přenesená",P147,0)</f>
        <v>0</v>
      </c>
      <c r="BH147" s="112">
        <f>IF(U147="sníž. přenesená",P147,0)</f>
        <v>0</v>
      </c>
      <c r="BI147" s="112">
        <f>IF(U147="nulová",P147,0)</f>
        <v>0</v>
      </c>
      <c r="BJ147" s="19" t="s">
        <v>90</v>
      </c>
      <c r="BK147" s="112">
        <f>V147*K147</f>
        <v>0</v>
      </c>
    </row>
    <row r="148" spans="2:63" s="1" customFormat="1" ht="22.35" customHeight="1">
      <c r="B148" s="36"/>
      <c r="C148" s="192" t="s">
        <v>23</v>
      </c>
      <c r="D148" s="192" t="s">
        <v>152</v>
      </c>
      <c r="E148" s="193" t="s">
        <v>23</v>
      </c>
      <c r="F148" s="294" t="s">
        <v>23</v>
      </c>
      <c r="G148" s="294"/>
      <c r="H148" s="294"/>
      <c r="I148" s="294"/>
      <c r="J148" s="194" t="s">
        <v>23</v>
      </c>
      <c r="K148" s="195"/>
      <c r="L148" s="195"/>
      <c r="M148" s="295"/>
      <c r="N148" s="296"/>
      <c r="O148" s="296"/>
      <c r="P148" s="283">
        <f>BK148</f>
        <v>0</v>
      </c>
      <c r="Q148" s="283"/>
      <c r="R148" s="38"/>
      <c r="T148" s="173" t="s">
        <v>23</v>
      </c>
      <c r="U148" s="196" t="s">
        <v>45</v>
      </c>
      <c r="V148" s="125">
        <f>L148+M148</f>
        <v>0</v>
      </c>
      <c r="W148" s="197">
        <f>L148*K148</f>
        <v>0</v>
      </c>
      <c r="X148" s="197">
        <f>M148*K148</f>
        <v>0</v>
      </c>
      <c r="Y148" s="37"/>
      <c r="Z148" s="37"/>
      <c r="AA148" s="37"/>
      <c r="AB148" s="37"/>
      <c r="AC148" s="37"/>
      <c r="AD148" s="79"/>
      <c r="AT148" s="19" t="s">
        <v>191</v>
      </c>
      <c r="AU148" s="19" t="s">
        <v>90</v>
      </c>
      <c r="AY148" s="19" t="s">
        <v>191</v>
      </c>
      <c r="BE148" s="112">
        <f>IF(U148="základní",P148,0)</f>
        <v>0</v>
      </c>
      <c r="BF148" s="112">
        <f>IF(U148="snížená",P148,0)</f>
        <v>0</v>
      </c>
      <c r="BG148" s="112">
        <f>IF(U148="zákl. přenesená",P148,0)</f>
        <v>0</v>
      </c>
      <c r="BH148" s="112">
        <f>IF(U148="sníž. přenesená",P148,0)</f>
        <v>0</v>
      </c>
      <c r="BI148" s="112">
        <f>IF(U148="nulová",P148,0)</f>
        <v>0</v>
      </c>
      <c r="BJ148" s="19" t="s">
        <v>90</v>
      </c>
      <c r="BK148" s="112">
        <f>V148*K148</f>
        <v>0</v>
      </c>
    </row>
    <row r="149" spans="2:63" s="1" customFormat="1" ht="22.35" customHeight="1">
      <c r="B149" s="36"/>
      <c r="C149" s="192" t="s">
        <v>23</v>
      </c>
      <c r="D149" s="192" t="s">
        <v>152</v>
      </c>
      <c r="E149" s="193" t="s">
        <v>23</v>
      </c>
      <c r="F149" s="294" t="s">
        <v>23</v>
      </c>
      <c r="G149" s="294"/>
      <c r="H149" s="294"/>
      <c r="I149" s="294"/>
      <c r="J149" s="194" t="s">
        <v>23</v>
      </c>
      <c r="K149" s="195"/>
      <c r="L149" s="195"/>
      <c r="M149" s="295"/>
      <c r="N149" s="296"/>
      <c r="O149" s="296"/>
      <c r="P149" s="283">
        <f>BK149</f>
        <v>0</v>
      </c>
      <c r="Q149" s="283"/>
      <c r="R149" s="38"/>
      <c r="T149" s="173" t="s">
        <v>23</v>
      </c>
      <c r="U149" s="196" t="s">
        <v>45</v>
      </c>
      <c r="V149" s="125">
        <f>L149+M149</f>
        <v>0</v>
      </c>
      <c r="W149" s="197">
        <f>L149*K149</f>
        <v>0</v>
      </c>
      <c r="X149" s="197">
        <f>M149*K149</f>
        <v>0</v>
      </c>
      <c r="Y149" s="37"/>
      <c r="Z149" s="37"/>
      <c r="AA149" s="37"/>
      <c r="AB149" s="37"/>
      <c r="AC149" s="37"/>
      <c r="AD149" s="79"/>
      <c r="AT149" s="19" t="s">
        <v>191</v>
      </c>
      <c r="AU149" s="19" t="s">
        <v>90</v>
      </c>
      <c r="AY149" s="19" t="s">
        <v>191</v>
      </c>
      <c r="BE149" s="112">
        <f>IF(U149="základní",P149,0)</f>
        <v>0</v>
      </c>
      <c r="BF149" s="112">
        <f>IF(U149="snížená",P149,0)</f>
        <v>0</v>
      </c>
      <c r="BG149" s="112">
        <f>IF(U149="zákl. přenesená",P149,0)</f>
        <v>0</v>
      </c>
      <c r="BH149" s="112">
        <f>IF(U149="sníž. přenesená",P149,0)</f>
        <v>0</v>
      </c>
      <c r="BI149" s="112">
        <f>IF(U149="nulová",P149,0)</f>
        <v>0</v>
      </c>
      <c r="BJ149" s="19" t="s">
        <v>90</v>
      </c>
      <c r="BK149" s="112">
        <f>V149*K149</f>
        <v>0</v>
      </c>
    </row>
    <row r="150" spans="2:63" s="1" customFormat="1" ht="22.35" customHeight="1">
      <c r="B150" s="36"/>
      <c r="C150" s="192" t="s">
        <v>23</v>
      </c>
      <c r="D150" s="192" t="s">
        <v>152</v>
      </c>
      <c r="E150" s="193" t="s">
        <v>23</v>
      </c>
      <c r="F150" s="294" t="s">
        <v>23</v>
      </c>
      <c r="G150" s="294"/>
      <c r="H150" s="294"/>
      <c r="I150" s="294"/>
      <c r="J150" s="194" t="s">
        <v>23</v>
      </c>
      <c r="K150" s="195"/>
      <c r="L150" s="195"/>
      <c r="M150" s="295"/>
      <c r="N150" s="296"/>
      <c r="O150" s="296"/>
      <c r="P150" s="283">
        <f>BK150</f>
        <v>0</v>
      </c>
      <c r="Q150" s="283"/>
      <c r="R150" s="38"/>
      <c r="T150" s="173" t="s">
        <v>23</v>
      </c>
      <c r="U150" s="196" t="s">
        <v>45</v>
      </c>
      <c r="V150" s="198">
        <f>L150+M150</f>
        <v>0</v>
      </c>
      <c r="W150" s="199">
        <f>L150*K150</f>
        <v>0</v>
      </c>
      <c r="X150" s="199">
        <f>M150*K150</f>
        <v>0</v>
      </c>
      <c r="Y150" s="57"/>
      <c r="Z150" s="57"/>
      <c r="AA150" s="57"/>
      <c r="AB150" s="57"/>
      <c r="AC150" s="57"/>
      <c r="AD150" s="59"/>
      <c r="AT150" s="19" t="s">
        <v>191</v>
      </c>
      <c r="AU150" s="19" t="s">
        <v>90</v>
      </c>
      <c r="AY150" s="19" t="s">
        <v>191</v>
      </c>
      <c r="BE150" s="112">
        <f>IF(U150="základní",P150,0)</f>
        <v>0</v>
      </c>
      <c r="BF150" s="112">
        <f>IF(U150="snížená",P150,0)</f>
        <v>0</v>
      </c>
      <c r="BG150" s="112">
        <f>IF(U150="zákl. přenesená",P150,0)</f>
        <v>0</v>
      </c>
      <c r="BH150" s="112">
        <f>IF(U150="sníž. přenesená",P150,0)</f>
        <v>0</v>
      </c>
      <c r="BI150" s="112">
        <f>IF(U150="nulová",P150,0)</f>
        <v>0</v>
      </c>
      <c r="BJ150" s="19" t="s">
        <v>90</v>
      </c>
      <c r="BK150" s="112">
        <f>V150*K150</f>
        <v>0</v>
      </c>
    </row>
    <row r="151" spans="2:63" s="1" customFormat="1" ht="6.95" customHeight="1"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2"/>
    </row>
  </sheetData>
  <sheetProtection algorithmName="SHA-512" hashValue="46b8qSBHYUvLDzqwttZLRDmHOkas24Uawn/hZ9aBGET+bAIR+a7ge8qYO1hTw+rXh4qrhUC7GqXp5nEtiTq5bA==" saltValue="d6CwUe3CI2RQswPPnqy9zw==" spinCount="100000" sheet="1" objects="1" scenarios="1" formatCells="0" formatColumns="0" formatRows="0" sort="0" autoFilter="0"/>
  <mergeCells count="138">
    <mergeCell ref="M118:Q118"/>
    <mergeCell ref="M119:Q119"/>
    <mergeCell ref="M132:Q132"/>
    <mergeCell ref="M145:Q145"/>
    <mergeCell ref="H1:K1"/>
    <mergeCell ref="S2:AF2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42:I142"/>
    <mergeCell ref="F143:I143"/>
    <mergeCell ref="F144:I144"/>
    <mergeCell ref="F146:I146"/>
    <mergeCell ref="P146:Q146"/>
    <mergeCell ref="M146:O146"/>
    <mergeCell ref="F147:I147"/>
    <mergeCell ref="P147:Q147"/>
    <mergeCell ref="M147:O147"/>
    <mergeCell ref="F136:I136"/>
    <mergeCell ref="F137:I137"/>
    <mergeCell ref="F138:I138"/>
    <mergeCell ref="F139:I139"/>
    <mergeCell ref="P139:Q139"/>
    <mergeCell ref="M139:O139"/>
    <mergeCell ref="F140:I140"/>
    <mergeCell ref="F141:I141"/>
    <mergeCell ref="P141:Q141"/>
    <mergeCell ref="M141:O141"/>
    <mergeCell ref="F130:I130"/>
    <mergeCell ref="F131:I131"/>
    <mergeCell ref="F133:I133"/>
    <mergeCell ref="P133:Q133"/>
    <mergeCell ref="M133:O133"/>
    <mergeCell ref="F134:I134"/>
    <mergeCell ref="F135:I135"/>
    <mergeCell ref="P135:Q135"/>
    <mergeCell ref="M135:O135"/>
    <mergeCell ref="F125:I125"/>
    <mergeCell ref="P125:Q125"/>
    <mergeCell ref="M125:O125"/>
    <mergeCell ref="F126:I126"/>
    <mergeCell ref="F127:I127"/>
    <mergeCell ref="F128:I128"/>
    <mergeCell ref="P128:Q128"/>
    <mergeCell ref="M128:O128"/>
    <mergeCell ref="F129:I129"/>
    <mergeCell ref="P129:Q129"/>
    <mergeCell ref="M129:O129"/>
    <mergeCell ref="F120:I120"/>
    <mergeCell ref="P120:Q120"/>
    <mergeCell ref="M120:O120"/>
    <mergeCell ref="F121:I121"/>
    <mergeCell ref="F122:I122"/>
    <mergeCell ref="F123:I123"/>
    <mergeCell ref="F124:I124"/>
    <mergeCell ref="P124:Q124"/>
    <mergeCell ref="M124:O124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6:D151">
      <formula1>"K, M"</formula1>
    </dataValidation>
    <dataValidation type="list" allowBlank="1" showInputMessage="1" showErrorMessage="1" error="Povoleny jsou hodnoty základní, snížená, zákl. přenesená, sníž. přenesená, nulová." sqref="U146:U15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103</v>
      </c>
      <c r="G1" s="15"/>
      <c r="H1" s="302" t="s">
        <v>104</v>
      </c>
      <c r="I1" s="302"/>
      <c r="J1" s="302"/>
      <c r="K1" s="302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NA SÍDLIŠTI ANENSKÁ UL.DVOŘÁKOVA_VV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21" t="s">
        <v>192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tr">
        <f>IF('Rekapitulace stavby'!AN10="","",'Rekapitulace stavby'!AN10)</f>
        <v/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tr">
        <f>IF('Rekapitulace stavby'!AN11="","",'Rekapitulace stavby'!AN11)</f>
        <v/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tr">
        <f>IF('Rekapitulace stavby'!AN16="","",'Rekapitulace stavby'!AN16)</f>
        <v/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tr">
        <f>IF('Rekapitulace stavby'!AN17="","",'Rekapitulace stavby'!AN17)</f>
        <v/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tr">
        <f>IF('Rekapitulace stavby'!AN19="","",'Rekapitulace stavby'!AN19)</f>
        <v/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tr">
        <f>IF('Rekapitulace stavby'!AN20="","",'Rekapitulace stavby'!AN20)</f>
        <v/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112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113</v>
      </c>
      <c r="E30" s="37"/>
      <c r="F30" s="37"/>
      <c r="G30" s="37"/>
      <c r="H30" s="37"/>
      <c r="I30" s="37"/>
      <c r="J30" s="37"/>
      <c r="K30" s="37"/>
      <c r="L30" s="37"/>
      <c r="M30" s="225">
        <f>M103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ROUND((((SUM(BE103:BE110)+SUM(BE128:BE298))+SUM(BE300:BE304))),2)</f>
        <v>0</v>
      </c>
      <c r="I34" s="263"/>
      <c r="J34" s="263"/>
      <c r="K34" s="37"/>
      <c r="L34" s="37"/>
      <c r="M34" s="269">
        <f>ROUND(((ROUND((SUM(BE103:BE110)+SUM(BE128:BE298)), 2)*F34)+SUM(BE300:BE304)*F34),2)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ROUND((((SUM(BF103:BF110)+SUM(BF128:BF298))+SUM(BF300:BF304))),2)</f>
        <v>0</v>
      </c>
      <c r="I35" s="263"/>
      <c r="J35" s="263"/>
      <c r="K35" s="37"/>
      <c r="L35" s="37"/>
      <c r="M35" s="269">
        <f>ROUND(((ROUND((SUM(BF103:BF110)+SUM(BF128:BF298)), 2)*F35)+SUM(BF300:BF304)*F35),2)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ROUND((((SUM(BG103:BG110)+SUM(BG128:BG298))+SUM(BG300:BG304))),2)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ROUND((((SUM(BH103:BH110)+SUM(BH128:BH298))+SUM(BH300:BH304))),2)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ROUND((((SUM(BI103:BI110)+SUM(BI128:BI298))+SUM(BI300:BI304))),2)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114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NA SÍDLIŠTI ANENSKÁ UL.DVOŘÁKOVA_VV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110</v>
      </c>
      <c r="D79" s="37"/>
      <c r="E79" s="37"/>
      <c r="F79" s="236" t="str">
        <f>F7</f>
        <v>SO 01 - Hřiště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47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47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47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47" s="1" customFormat="1" ht="29.25" customHeight="1">
      <c r="B86" s="36"/>
      <c r="C86" s="272" t="s">
        <v>115</v>
      </c>
      <c r="D86" s="273"/>
      <c r="E86" s="273"/>
      <c r="F86" s="273"/>
      <c r="G86" s="273"/>
      <c r="H86" s="272" t="s">
        <v>116</v>
      </c>
      <c r="I86" s="274"/>
      <c r="J86" s="274"/>
      <c r="K86" s="272" t="s">
        <v>117</v>
      </c>
      <c r="L86" s="273"/>
      <c r="M86" s="272" t="s">
        <v>118</v>
      </c>
      <c r="N86" s="273"/>
      <c r="O86" s="273"/>
      <c r="P86" s="273"/>
      <c r="Q86" s="273"/>
      <c r="R86" s="38"/>
      <c r="T86" s="132"/>
      <c r="U86" s="132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47" s="1" customFormat="1" ht="29.25" customHeight="1">
      <c r="B88" s="36"/>
      <c r="C88" s="133" t="s">
        <v>119</v>
      </c>
      <c r="D88" s="37"/>
      <c r="E88" s="37"/>
      <c r="F88" s="37"/>
      <c r="G88" s="37"/>
      <c r="H88" s="257">
        <f>W128</f>
        <v>0</v>
      </c>
      <c r="I88" s="263"/>
      <c r="J88" s="263"/>
      <c r="K88" s="257">
        <f>X128</f>
        <v>0</v>
      </c>
      <c r="L88" s="263"/>
      <c r="M88" s="257">
        <f>M128</f>
        <v>0</v>
      </c>
      <c r="N88" s="275"/>
      <c r="O88" s="275"/>
      <c r="P88" s="275"/>
      <c r="Q88" s="275"/>
      <c r="R88" s="38"/>
      <c r="T88" s="132"/>
      <c r="U88" s="132"/>
      <c r="AU88" s="19" t="s">
        <v>120</v>
      </c>
    </row>
    <row r="89" spans="2:47" s="6" customFormat="1" ht="24.95" customHeight="1">
      <c r="B89" s="134"/>
      <c r="C89" s="135"/>
      <c r="D89" s="136" t="s">
        <v>193</v>
      </c>
      <c r="E89" s="135"/>
      <c r="F89" s="135"/>
      <c r="G89" s="135"/>
      <c r="H89" s="276">
        <f>W129</f>
        <v>0</v>
      </c>
      <c r="I89" s="277"/>
      <c r="J89" s="277"/>
      <c r="K89" s="276">
        <f>X129</f>
        <v>0</v>
      </c>
      <c r="L89" s="277"/>
      <c r="M89" s="276">
        <f>M129</f>
        <v>0</v>
      </c>
      <c r="N89" s="277"/>
      <c r="O89" s="277"/>
      <c r="P89" s="277"/>
      <c r="Q89" s="277"/>
      <c r="R89" s="137"/>
      <c r="T89" s="138"/>
      <c r="U89" s="138"/>
    </row>
    <row r="90" spans="2:47" s="6" customFormat="1" ht="24.95" customHeight="1">
      <c r="B90" s="134"/>
      <c r="C90" s="135"/>
      <c r="D90" s="136" t="s">
        <v>194</v>
      </c>
      <c r="E90" s="135"/>
      <c r="F90" s="135"/>
      <c r="G90" s="135"/>
      <c r="H90" s="276">
        <f>W155</f>
        <v>0</v>
      </c>
      <c r="I90" s="277"/>
      <c r="J90" s="277"/>
      <c r="K90" s="276">
        <f>X155</f>
        <v>0</v>
      </c>
      <c r="L90" s="277"/>
      <c r="M90" s="276">
        <f>M155</f>
        <v>0</v>
      </c>
      <c r="N90" s="277"/>
      <c r="O90" s="277"/>
      <c r="P90" s="277"/>
      <c r="Q90" s="277"/>
      <c r="R90" s="137"/>
      <c r="T90" s="138"/>
      <c r="U90" s="138"/>
    </row>
    <row r="91" spans="2:47" s="6" customFormat="1" ht="24.95" customHeight="1">
      <c r="B91" s="134"/>
      <c r="C91" s="135"/>
      <c r="D91" s="136" t="s">
        <v>195</v>
      </c>
      <c r="E91" s="135"/>
      <c r="F91" s="135"/>
      <c r="G91" s="135"/>
      <c r="H91" s="276">
        <f>W187</f>
        <v>0</v>
      </c>
      <c r="I91" s="277"/>
      <c r="J91" s="277"/>
      <c r="K91" s="276">
        <f>X187</f>
        <v>0</v>
      </c>
      <c r="L91" s="277"/>
      <c r="M91" s="276">
        <f>M187</f>
        <v>0</v>
      </c>
      <c r="N91" s="277"/>
      <c r="O91" s="277"/>
      <c r="P91" s="277"/>
      <c r="Q91" s="277"/>
      <c r="R91" s="137"/>
      <c r="T91" s="138"/>
      <c r="U91" s="138"/>
    </row>
    <row r="92" spans="2:47" s="6" customFormat="1" ht="24.95" customHeight="1">
      <c r="B92" s="134"/>
      <c r="C92" s="135"/>
      <c r="D92" s="136" t="s">
        <v>196</v>
      </c>
      <c r="E92" s="135"/>
      <c r="F92" s="135"/>
      <c r="G92" s="135"/>
      <c r="H92" s="276">
        <f>W205</f>
        <v>0</v>
      </c>
      <c r="I92" s="277"/>
      <c r="J92" s="277"/>
      <c r="K92" s="276">
        <f>X205</f>
        <v>0</v>
      </c>
      <c r="L92" s="277"/>
      <c r="M92" s="276">
        <f>M205</f>
        <v>0</v>
      </c>
      <c r="N92" s="277"/>
      <c r="O92" s="277"/>
      <c r="P92" s="277"/>
      <c r="Q92" s="277"/>
      <c r="R92" s="137"/>
      <c r="T92" s="138"/>
      <c r="U92" s="138"/>
    </row>
    <row r="93" spans="2:47" s="6" customFormat="1" ht="24.95" customHeight="1">
      <c r="B93" s="134"/>
      <c r="C93" s="135"/>
      <c r="D93" s="136" t="s">
        <v>197</v>
      </c>
      <c r="E93" s="135"/>
      <c r="F93" s="135"/>
      <c r="G93" s="135"/>
      <c r="H93" s="276">
        <f>W223</f>
        <v>0</v>
      </c>
      <c r="I93" s="277"/>
      <c r="J93" s="277"/>
      <c r="K93" s="276">
        <f>X223</f>
        <v>0</v>
      </c>
      <c r="L93" s="277"/>
      <c r="M93" s="276">
        <f>M223</f>
        <v>0</v>
      </c>
      <c r="N93" s="277"/>
      <c r="O93" s="277"/>
      <c r="P93" s="277"/>
      <c r="Q93" s="277"/>
      <c r="R93" s="137"/>
      <c r="T93" s="138"/>
      <c r="U93" s="138"/>
    </row>
    <row r="94" spans="2:47" s="6" customFormat="1" ht="24.95" customHeight="1">
      <c r="B94" s="134"/>
      <c r="C94" s="135"/>
      <c r="D94" s="136" t="s">
        <v>198</v>
      </c>
      <c r="E94" s="135"/>
      <c r="F94" s="135"/>
      <c r="G94" s="135"/>
      <c r="H94" s="276">
        <f>W237</f>
        <v>0</v>
      </c>
      <c r="I94" s="277"/>
      <c r="J94" s="277"/>
      <c r="K94" s="276">
        <f>X237</f>
        <v>0</v>
      </c>
      <c r="L94" s="277"/>
      <c r="M94" s="276">
        <f>M237</f>
        <v>0</v>
      </c>
      <c r="N94" s="277"/>
      <c r="O94" s="277"/>
      <c r="P94" s="277"/>
      <c r="Q94" s="277"/>
      <c r="R94" s="137"/>
      <c r="T94" s="138"/>
      <c r="U94" s="138"/>
    </row>
    <row r="95" spans="2:47" s="6" customFormat="1" ht="24.95" customHeight="1">
      <c r="B95" s="134"/>
      <c r="C95" s="135"/>
      <c r="D95" s="136" t="s">
        <v>199</v>
      </c>
      <c r="E95" s="135"/>
      <c r="F95" s="135"/>
      <c r="G95" s="135"/>
      <c r="H95" s="276">
        <f>W248</f>
        <v>0</v>
      </c>
      <c r="I95" s="277"/>
      <c r="J95" s="277"/>
      <c r="K95" s="276">
        <f>X248</f>
        <v>0</v>
      </c>
      <c r="L95" s="277"/>
      <c r="M95" s="276">
        <f>M248</f>
        <v>0</v>
      </c>
      <c r="N95" s="277"/>
      <c r="O95" s="277"/>
      <c r="P95" s="277"/>
      <c r="Q95" s="277"/>
      <c r="R95" s="137"/>
      <c r="T95" s="138"/>
      <c r="U95" s="138"/>
    </row>
    <row r="96" spans="2:47" s="6" customFormat="1" ht="24.95" customHeight="1">
      <c r="B96" s="134"/>
      <c r="C96" s="135"/>
      <c r="D96" s="136" t="s">
        <v>200</v>
      </c>
      <c r="E96" s="135"/>
      <c r="F96" s="135"/>
      <c r="G96" s="135"/>
      <c r="H96" s="276">
        <f>W259</f>
        <v>0</v>
      </c>
      <c r="I96" s="277"/>
      <c r="J96" s="277"/>
      <c r="K96" s="276">
        <f>X259</f>
        <v>0</v>
      </c>
      <c r="L96" s="277"/>
      <c r="M96" s="276">
        <f>M259</f>
        <v>0</v>
      </c>
      <c r="N96" s="277"/>
      <c r="O96" s="277"/>
      <c r="P96" s="277"/>
      <c r="Q96" s="277"/>
      <c r="R96" s="137"/>
      <c r="T96" s="138"/>
      <c r="U96" s="138"/>
    </row>
    <row r="97" spans="2:65" s="6" customFormat="1" ht="24.95" customHeight="1">
      <c r="B97" s="134"/>
      <c r="C97" s="135"/>
      <c r="D97" s="136" t="s">
        <v>201</v>
      </c>
      <c r="E97" s="135"/>
      <c r="F97" s="135"/>
      <c r="G97" s="135"/>
      <c r="H97" s="276">
        <f>W265</f>
        <v>0</v>
      </c>
      <c r="I97" s="277"/>
      <c r="J97" s="277"/>
      <c r="K97" s="276">
        <f>X265</f>
        <v>0</v>
      </c>
      <c r="L97" s="277"/>
      <c r="M97" s="276">
        <f>M265</f>
        <v>0</v>
      </c>
      <c r="N97" s="277"/>
      <c r="O97" s="277"/>
      <c r="P97" s="277"/>
      <c r="Q97" s="277"/>
      <c r="R97" s="137"/>
      <c r="T97" s="138"/>
      <c r="U97" s="138"/>
    </row>
    <row r="98" spans="2:65" s="6" customFormat="1" ht="24.95" customHeight="1">
      <c r="B98" s="134"/>
      <c r="C98" s="135"/>
      <c r="D98" s="136" t="s">
        <v>202</v>
      </c>
      <c r="E98" s="135"/>
      <c r="F98" s="135"/>
      <c r="G98" s="135"/>
      <c r="H98" s="276">
        <f>W285</f>
        <v>0</v>
      </c>
      <c r="I98" s="277"/>
      <c r="J98" s="277"/>
      <c r="K98" s="276">
        <f>X285</f>
        <v>0</v>
      </c>
      <c r="L98" s="277"/>
      <c r="M98" s="276">
        <f>M285</f>
        <v>0</v>
      </c>
      <c r="N98" s="277"/>
      <c r="O98" s="277"/>
      <c r="P98" s="277"/>
      <c r="Q98" s="277"/>
      <c r="R98" s="137"/>
      <c r="T98" s="138"/>
      <c r="U98" s="138"/>
    </row>
    <row r="99" spans="2:65" s="6" customFormat="1" ht="24.95" customHeight="1">
      <c r="B99" s="134"/>
      <c r="C99" s="135"/>
      <c r="D99" s="136" t="s">
        <v>203</v>
      </c>
      <c r="E99" s="135"/>
      <c r="F99" s="135"/>
      <c r="G99" s="135"/>
      <c r="H99" s="276">
        <f>W289</f>
        <v>0</v>
      </c>
      <c r="I99" s="277"/>
      <c r="J99" s="277"/>
      <c r="K99" s="276">
        <f>X289</f>
        <v>0</v>
      </c>
      <c r="L99" s="277"/>
      <c r="M99" s="276">
        <f>M289</f>
        <v>0</v>
      </c>
      <c r="N99" s="277"/>
      <c r="O99" s="277"/>
      <c r="P99" s="277"/>
      <c r="Q99" s="277"/>
      <c r="R99" s="137"/>
      <c r="T99" s="138"/>
      <c r="U99" s="138"/>
    </row>
    <row r="100" spans="2:65" s="6" customFormat="1" ht="24.95" customHeight="1">
      <c r="B100" s="134"/>
      <c r="C100" s="135"/>
      <c r="D100" s="136" t="s">
        <v>204</v>
      </c>
      <c r="E100" s="135"/>
      <c r="F100" s="135"/>
      <c r="G100" s="135"/>
      <c r="H100" s="276">
        <f>W297</f>
        <v>0</v>
      </c>
      <c r="I100" s="277"/>
      <c r="J100" s="277"/>
      <c r="K100" s="276">
        <f>X297</f>
        <v>0</v>
      </c>
      <c r="L100" s="277"/>
      <c r="M100" s="276">
        <f>M297</f>
        <v>0</v>
      </c>
      <c r="N100" s="277"/>
      <c r="O100" s="277"/>
      <c r="P100" s="277"/>
      <c r="Q100" s="277"/>
      <c r="R100" s="137"/>
      <c r="T100" s="138"/>
      <c r="U100" s="138"/>
    </row>
    <row r="101" spans="2:65" s="6" customFormat="1" ht="21.75" customHeight="1">
      <c r="B101" s="134"/>
      <c r="C101" s="135"/>
      <c r="D101" s="136" t="s">
        <v>123</v>
      </c>
      <c r="E101" s="135"/>
      <c r="F101" s="135"/>
      <c r="G101" s="135"/>
      <c r="H101" s="278">
        <f>W299</f>
        <v>0</v>
      </c>
      <c r="I101" s="277"/>
      <c r="J101" s="277"/>
      <c r="K101" s="278">
        <f>X299</f>
        <v>0</v>
      </c>
      <c r="L101" s="277"/>
      <c r="M101" s="278">
        <f>M299</f>
        <v>0</v>
      </c>
      <c r="N101" s="277"/>
      <c r="O101" s="277"/>
      <c r="P101" s="277"/>
      <c r="Q101" s="277"/>
      <c r="R101" s="137"/>
      <c r="T101" s="138"/>
      <c r="U101" s="138"/>
    </row>
    <row r="102" spans="2:65" s="1" customFormat="1" ht="21.75" customHeight="1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8"/>
      <c r="T102" s="132"/>
      <c r="U102" s="132"/>
    </row>
    <row r="103" spans="2:65" s="1" customFormat="1" ht="29.25" customHeight="1">
      <c r="B103" s="36"/>
      <c r="C103" s="133" t="s">
        <v>124</v>
      </c>
      <c r="D103" s="37"/>
      <c r="E103" s="37"/>
      <c r="F103" s="37"/>
      <c r="G103" s="37"/>
      <c r="H103" s="37"/>
      <c r="I103" s="37"/>
      <c r="J103" s="37"/>
      <c r="K103" s="37"/>
      <c r="L103" s="37"/>
      <c r="M103" s="275">
        <f>ROUND(M104+M105+M106+M107+M108+M109,2)</f>
        <v>0</v>
      </c>
      <c r="N103" s="279"/>
      <c r="O103" s="279"/>
      <c r="P103" s="279"/>
      <c r="Q103" s="279"/>
      <c r="R103" s="38"/>
      <c r="T103" s="139"/>
      <c r="U103" s="140" t="s">
        <v>44</v>
      </c>
    </row>
    <row r="104" spans="2:65" s="1" customFormat="1" ht="18" customHeight="1">
      <c r="B104" s="36"/>
      <c r="C104" s="37"/>
      <c r="D104" s="254" t="s">
        <v>125</v>
      </c>
      <c r="E104" s="255"/>
      <c r="F104" s="255"/>
      <c r="G104" s="255"/>
      <c r="H104" s="255"/>
      <c r="I104" s="37"/>
      <c r="J104" s="37"/>
      <c r="K104" s="37"/>
      <c r="L104" s="37"/>
      <c r="M104" s="252">
        <f>ROUND(M88*T104,2)</f>
        <v>0</v>
      </c>
      <c r="N104" s="253"/>
      <c r="O104" s="253"/>
      <c r="P104" s="253"/>
      <c r="Q104" s="253"/>
      <c r="R104" s="38"/>
      <c r="S104" s="141"/>
      <c r="T104" s="142"/>
      <c r="U104" s="143" t="s">
        <v>45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5" t="s">
        <v>126</v>
      </c>
      <c r="AZ104" s="144"/>
      <c r="BA104" s="144"/>
      <c r="BB104" s="144"/>
      <c r="BC104" s="144"/>
      <c r="BD104" s="144"/>
      <c r="BE104" s="146">
        <f t="shared" ref="BE104:BE109" si="0">IF(U104="základní",M104,0)</f>
        <v>0</v>
      </c>
      <c r="BF104" s="146">
        <f t="shared" ref="BF104:BF109" si="1">IF(U104="snížená",M104,0)</f>
        <v>0</v>
      </c>
      <c r="BG104" s="146">
        <f t="shared" ref="BG104:BG109" si="2">IF(U104="zákl. přenesená",M104,0)</f>
        <v>0</v>
      </c>
      <c r="BH104" s="146">
        <f t="shared" ref="BH104:BH109" si="3">IF(U104="sníž. přenesená",M104,0)</f>
        <v>0</v>
      </c>
      <c r="BI104" s="146">
        <f t="shared" ref="BI104:BI109" si="4">IF(U104="nulová",M104,0)</f>
        <v>0</v>
      </c>
      <c r="BJ104" s="145" t="s">
        <v>90</v>
      </c>
      <c r="BK104" s="144"/>
      <c r="BL104" s="144"/>
      <c r="BM104" s="144"/>
    </row>
    <row r="105" spans="2:65" s="1" customFormat="1" ht="18" customHeight="1">
      <c r="B105" s="36"/>
      <c r="C105" s="37"/>
      <c r="D105" s="254" t="s">
        <v>127</v>
      </c>
      <c r="E105" s="255"/>
      <c r="F105" s="255"/>
      <c r="G105" s="255"/>
      <c r="H105" s="255"/>
      <c r="I105" s="37"/>
      <c r="J105" s="37"/>
      <c r="K105" s="37"/>
      <c r="L105" s="37"/>
      <c r="M105" s="252">
        <f>ROUND(M88*T105,2)</f>
        <v>0</v>
      </c>
      <c r="N105" s="253"/>
      <c r="O105" s="253"/>
      <c r="P105" s="253"/>
      <c r="Q105" s="253"/>
      <c r="R105" s="38"/>
      <c r="S105" s="141"/>
      <c r="T105" s="142"/>
      <c r="U105" s="143" t="s">
        <v>45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5" t="s">
        <v>126</v>
      </c>
      <c r="AZ105" s="144"/>
      <c r="BA105" s="144"/>
      <c r="BB105" s="144"/>
      <c r="BC105" s="144"/>
      <c r="BD105" s="144"/>
      <c r="BE105" s="146">
        <f t="shared" si="0"/>
        <v>0</v>
      </c>
      <c r="BF105" s="146">
        <f t="shared" si="1"/>
        <v>0</v>
      </c>
      <c r="BG105" s="146">
        <f t="shared" si="2"/>
        <v>0</v>
      </c>
      <c r="BH105" s="146">
        <f t="shared" si="3"/>
        <v>0</v>
      </c>
      <c r="BI105" s="146">
        <f t="shared" si="4"/>
        <v>0</v>
      </c>
      <c r="BJ105" s="145" t="s">
        <v>90</v>
      </c>
      <c r="BK105" s="144"/>
      <c r="BL105" s="144"/>
      <c r="BM105" s="144"/>
    </row>
    <row r="106" spans="2:65" s="1" customFormat="1" ht="18" customHeight="1">
      <c r="B106" s="36"/>
      <c r="C106" s="37"/>
      <c r="D106" s="254" t="s">
        <v>128</v>
      </c>
      <c r="E106" s="255"/>
      <c r="F106" s="255"/>
      <c r="G106" s="255"/>
      <c r="H106" s="255"/>
      <c r="I106" s="37"/>
      <c r="J106" s="37"/>
      <c r="K106" s="37"/>
      <c r="L106" s="37"/>
      <c r="M106" s="252">
        <f>ROUND(M88*T106,2)</f>
        <v>0</v>
      </c>
      <c r="N106" s="253"/>
      <c r="O106" s="253"/>
      <c r="P106" s="253"/>
      <c r="Q106" s="253"/>
      <c r="R106" s="38"/>
      <c r="S106" s="141"/>
      <c r="T106" s="142"/>
      <c r="U106" s="143" t="s">
        <v>45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126</v>
      </c>
      <c r="AZ106" s="144"/>
      <c r="BA106" s="144"/>
      <c r="BB106" s="144"/>
      <c r="BC106" s="144"/>
      <c r="BD106" s="144"/>
      <c r="BE106" s="146">
        <f t="shared" si="0"/>
        <v>0</v>
      </c>
      <c r="BF106" s="146">
        <f t="shared" si="1"/>
        <v>0</v>
      </c>
      <c r="BG106" s="146">
        <f t="shared" si="2"/>
        <v>0</v>
      </c>
      <c r="BH106" s="146">
        <f t="shared" si="3"/>
        <v>0</v>
      </c>
      <c r="BI106" s="146">
        <f t="shared" si="4"/>
        <v>0</v>
      </c>
      <c r="BJ106" s="145" t="s">
        <v>90</v>
      </c>
      <c r="BK106" s="144"/>
      <c r="BL106" s="144"/>
      <c r="BM106" s="144"/>
    </row>
    <row r="107" spans="2:65" s="1" customFormat="1" ht="18" customHeight="1">
      <c r="B107" s="36"/>
      <c r="C107" s="37"/>
      <c r="D107" s="254" t="s">
        <v>129</v>
      </c>
      <c r="E107" s="255"/>
      <c r="F107" s="255"/>
      <c r="G107" s="255"/>
      <c r="H107" s="255"/>
      <c r="I107" s="37"/>
      <c r="J107" s="37"/>
      <c r="K107" s="37"/>
      <c r="L107" s="37"/>
      <c r="M107" s="252">
        <f>ROUND(M88*T107,2)</f>
        <v>0</v>
      </c>
      <c r="N107" s="253"/>
      <c r="O107" s="253"/>
      <c r="P107" s="253"/>
      <c r="Q107" s="253"/>
      <c r="R107" s="38"/>
      <c r="S107" s="141"/>
      <c r="T107" s="142"/>
      <c r="U107" s="143" t="s">
        <v>45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126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90</v>
      </c>
      <c r="BK107" s="144"/>
      <c r="BL107" s="144"/>
      <c r="BM107" s="144"/>
    </row>
    <row r="108" spans="2:65" s="1" customFormat="1" ht="18" customHeight="1">
      <c r="B108" s="36"/>
      <c r="C108" s="37"/>
      <c r="D108" s="254" t="s">
        <v>130</v>
      </c>
      <c r="E108" s="255"/>
      <c r="F108" s="255"/>
      <c r="G108" s="255"/>
      <c r="H108" s="255"/>
      <c r="I108" s="37"/>
      <c r="J108" s="37"/>
      <c r="K108" s="37"/>
      <c r="L108" s="37"/>
      <c r="M108" s="252">
        <f>ROUND(M88*T108,2)</f>
        <v>0</v>
      </c>
      <c r="N108" s="253"/>
      <c r="O108" s="253"/>
      <c r="P108" s="253"/>
      <c r="Q108" s="253"/>
      <c r="R108" s="38"/>
      <c r="S108" s="141"/>
      <c r="T108" s="142"/>
      <c r="U108" s="143" t="s">
        <v>45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126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90</v>
      </c>
      <c r="BK108" s="144"/>
      <c r="BL108" s="144"/>
      <c r="BM108" s="144"/>
    </row>
    <row r="109" spans="2:65" s="1" customFormat="1" ht="18" customHeight="1">
      <c r="B109" s="36"/>
      <c r="C109" s="37"/>
      <c r="D109" s="108" t="s">
        <v>131</v>
      </c>
      <c r="E109" s="37"/>
      <c r="F109" s="37"/>
      <c r="G109" s="37"/>
      <c r="H109" s="37"/>
      <c r="I109" s="37"/>
      <c r="J109" s="37"/>
      <c r="K109" s="37"/>
      <c r="L109" s="37"/>
      <c r="M109" s="252">
        <f>ROUND(M88*T109,2)</f>
        <v>0</v>
      </c>
      <c r="N109" s="253"/>
      <c r="O109" s="253"/>
      <c r="P109" s="253"/>
      <c r="Q109" s="253"/>
      <c r="R109" s="38"/>
      <c r="S109" s="141"/>
      <c r="T109" s="147"/>
      <c r="U109" s="148" t="s">
        <v>47</v>
      </c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5" t="s">
        <v>132</v>
      </c>
      <c r="AZ109" s="144"/>
      <c r="BA109" s="144"/>
      <c r="BB109" s="144"/>
      <c r="BC109" s="144"/>
      <c r="BD109" s="144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108</v>
      </c>
      <c r="BK109" s="144"/>
      <c r="BL109" s="144"/>
      <c r="BM109" s="144"/>
    </row>
    <row r="110" spans="2:65" s="1" customFormat="1" ht="13.5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  <c r="T110" s="132"/>
      <c r="U110" s="132"/>
    </row>
    <row r="111" spans="2:65" s="1" customFormat="1" ht="29.25" customHeight="1">
      <c r="B111" s="36"/>
      <c r="C111" s="119" t="s">
        <v>102</v>
      </c>
      <c r="D111" s="120"/>
      <c r="E111" s="120"/>
      <c r="F111" s="120"/>
      <c r="G111" s="120"/>
      <c r="H111" s="120"/>
      <c r="I111" s="120"/>
      <c r="J111" s="120"/>
      <c r="K111" s="120"/>
      <c r="L111" s="258">
        <f>ROUND(SUM(M88+M103),2)</f>
        <v>0</v>
      </c>
      <c r="M111" s="258"/>
      <c r="N111" s="258"/>
      <c r="O111" s="258"/>
      <c r="P111" s="258"/>
      <c r="Q111" s="258"/>
      <c r="R111" s="38"/>
      <c r="T111" s="132"/>
      <c r="U111" s="132"/>
    </row>
    <row r="112" spans="2:65" s="1" customFormat="1" ht="6.95" customHeight="1"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2"/>
      <c r="T112" s="132"/>
      <c r="U112" s="132"/>
    </row>
    <row r="116" spans="2:63" s="1" customFormat="1" ht="6.95" customHeight="1"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5"/>
    </row>
    <row r="117" spans="2:63" s="1" customFormat="1" ht="36.950000000000003" customHeight="1">
      <c r="B117" s="36"/>
      <c r="C117" s="215" t="s">
        <v>133</v>
      </c>
      <c r="D117" s="263"/>
      <c r="E117" s="263"/>
      <c r="F117" s="263"/>
      <c r="G117" s="263"/>
      <c r="H117" s="263"/>
      <c r="I117" s="263"/>
      <c r="J117" s="263"/>
      <c r="K117" s="263"/>
      <c r="L117" s="263"/>
      <c r="M117" s="263"/>
      <c r="N117" s="263"/>
      <c r="O117" s="263"/>
      <c r="P117" s="263"/>
      <c r="Q117" s="263"/>
      <c r="R117" s="38"/>
    </row>
    <row r="118" spans="2:63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3" s="1" customFormat="1" ht="30" customHeight="1">
      <c r="B119" s="36"/>
      <c r="C119" s="31" t="s">
        <v>20</v>
      </c>
      <c r="D119" s="37"/>
      <c r="E119" s="37"/>
      <c r="F119" s="261" t="str">
        <f>F6</f>
        <v>DĚTSKÉ HŘIŠTĚ NA SÍDLIŠTI ANENSKÁ UL.DVOŘÁKOVA_VV</v>
      </c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37"/>
      <c r="R119" s="38"/>
    </row>
    <row r="120" spans="2:63" s="1" customFormat="1" ht="36.950000000000003" customHeight="1">
      <c r="B120" s="36"/>
      <c r="C120" s="70" t="s">
        <v>110</v>
      </c>
      <c r="D120" s="37"/>
      <c r="E120" s="37"/>
      <c r="F120" s="236" t="str">
        <f>F7</f>
        <v>SO 01 - Hřiště</v>
      </c>
      <c r="G120" s="263"/>
      <c r="H120" s="263"/>
      <c r="I120" s="263"/>
      <c r="J120" s="263"/>
      <c r="K120" s="263"/>
      <c r="L120" s="263"/>
      <c r="M120" s="263"/>
      <c r="N120" s="263"/>
      <c r="O120" s="263"/>
      <c r="P120" s="263"/>
      <c r="Q120" s="37"/>
      <c r="R120" s="38"/>
    </row>
    <row r="121" spans="2:63" s="1" customFormat="1" ht="6.95" customHeight="1"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8"/>
    </row>
    <row r="122" spans="2:63" s="1" customFormat="1" ht="18" customHeight="1">
      <c r="B122" s="36"/>
      <c r="C122" s="31" t="s">
        <v>25</v>
      </c>
      <c r="D122" s="37"/>
      <c r="E122" s="37"/>
      <c r="F122" s="29" t="str">
        <f>F9</f>
        <v xml:space="preserve"> </v>
      </c>
      <c r="G122" s="37"/>
      <c r="H122" s="37"/>
      <c r="I122" s="37"/>
      <c r="J122" s="37"/>
      <c r="K122" s="31" t="s">
        <v>27</v>
      </c>
      <c r="L122" s="37"/>
      <c r="M122" s="265" t="str">
        <f>IF(O9="","",O9)</f>
        <v>23. 5. 2017</v>
      </c>
      <c r="N122" s="265"/>
      <c r="O122" s="265"/>
      <c r="P122" s="265"/>
      <c r="Q122" s="37"/>
      <c r="R122" s="38"/>
    </row>
    <row r="123" spans="2:63" s="1" customFormat="1" ht="6.9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3" s="1" customFormat="1">
      <c r="B124" s="36"/>
      <c r="C124" s="31" t="s">
        <v>29</v>
      </c>
      <c r="D124" s="37"/>
      <c r="E124" s="37"/>
      <c r="F124" s="29" t="str">
        <f>E12</f>
        <v xml:space="preserve"> </v>
      </c>
      <c r="G124" s="37"/>
      <c r="H124" s="37"/>
      <c r="I124" s="37"/>
      <c r="J124" s="37"/>
      <c r="K124" s="31" t="s">
        <v>35</v>
      </c>
      <c r="L124" s="37"/>
      <c r="M124" s="219" t="str">
        <f>E18</f>
        <v xml:space="preserve"> </v>
      </c>
      <c r="N124" s="219"/>
      <c r="O124" s="219"/>
      <c r="P124" s="219"/>
      <c r="Q124" s="219"/>
      <c r="R124" s="38"/>
    </row>
    <row r="125" spans="2:63" s="1" customFormat="1" ht="14.45" customHeight="1">
      <c r="B125" s="36"/>
      <c r="C125" s="31" t="s">
        <v>33</v>
      </c>
      <c r="D125" s="37"/>
      <c r="E125" s="37"/>
      <c r="F125" s="29" t="str">
        <f>IF(E15="","",E15)</f>
        <v>Vyplň údaj</v>
      </c>
      <c r="G125" s="37"/>
      <c r="H125" s="37"/>
      <c r="I125" s="37"/>
      <c r="J125" s="37"/>
      <c r="K125" s="31" t="s">
        <v>36</v>
      </c>
      <c r="L125" s="37"/>
      <c r="M125" s="219" t="str">
        <f>E21</f>
        <v xml:space="preserve"> </v>
      </c>
      <c r="N125" s="219"/>
      <c r="O125" s="219"/>
      <c r="P125" s="219"/>
      <c r="Q125" s="219"/>
      <c r="R125" s="38"/>
    </row>
    <row r="126" spans="2:63" s="1" customFormat="1" ht="10.35" customHeight="1"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8"/>
    </row>
    <row r="127" spans="2:63" s="7" customFormat="1" ht="29.25" customHeight="1">
      <c r="B127" s="149"/>
      <c r="C127" s="150" t="s">
        <v>134</v>
      </c>
      <c r="D127" s="151" t="s">
        <v>135</v>
      </c>
      <c r="E127" s="151" t="s">
        <v>62</v>
      </c>
      <c r="F127" s="280" t="s">
        <v>136</v>
      </c>
      <c r="G127" s="280"/>
      <c r="H127" s="280"/>
      <c r="I127" s="280"/>
      <c r="J127" s="151" t="s">
        <v>137</v>
      </c>
      <c r="K127" s="151" t="s">
        <v>138</v>
      </c>
      <c r="L127" s="151" t="s">
        <v>139</v>
      </c>
      <c r="M127" s="280" t="s">
        <v>140</v>
      </c>
      <c r="N127" s="280"/>
      <c r="O127" s="280"/>
      <c r="P127" s="280" t="s">
        <v>118</v>
      </c>
      <c r="Q127" s="281"/>
      <c r="R127" s="152"/>
      <c r="T127" s="81" t="s">
        <v>141</v>
      </c>
      <c r="U127" s="82" t="s">
        <v>44</v>
      </c>
      <c r="V127" s="82" t="s">
        <v>142</v>
      </c>
      <c r="W127" s="82" t="s">
        <v>143</v>
      </c>
      <c r="X127" s="82" t="s">
        <v>144</v>
      </c>
      <c r="Y127" s="82" t="s">
        <v>145</v>
      </c>
      <c r="Z127" s="82" t="s">
        <v>146</v>
      </c>
      <c r="AA127" s="82" t="s">
        <v>147</v>
      </c>
      <c r="AB127" s="82" t="s">
        <v>148</v>
      </c>
      <c r="AC127" s="82" t="s">
        <v>149</v>
      </c>
      <c r="AD127" s="83" t="s">
        <v>150</v>
      </c>
    </row>
    <row r="128" spans="2:63" s="1" customFormat="1" ht="29.25" customHeight="1">
      <c r="B128" s="36"/>
      <c r="C128" s="85" t="s">
        <v>112</v>
      </c>
      <c r="D128" s="37"/>
      <c r="E128" s="37"/>
      <c r="F128" s="37"/>
      <c r="G128" s="37"/>
      <c r="H128" s="37"/>
      <c r="I128" s="37"/>
      <c r="J128" s="37"/>
      <c r="K128" s="37"/>
      <c r="L128" s="37"/>
      <c r="M128" s="297">
        <f>BK128</f>
        <v>0</v>
      </c>
      <c r="N128" s="298"/>
      <c r="O128" s="298"/>
      <c r="P128" s="298"/>
      <c r="Q128" s="298"/>
      <c r="R128" s="38"/>
      <c r="T128" s="84"/>
      <c r="U128" s="52"/>
      <c r="V128" s="52"/>
      <c r="W128" s="153">
        <f>W129+W155+W187+W205+W223+W237+W248+W259+W265+W285+W289+W297+W299</f>
        <v>0</v>
      </c>
      <c r="X128" s="153">
        <f>X129+X155+X187+X205+X223+X237+X248+X259+X265+X285+X289+X297+X299</f>
        <v>0</v>
      </c>
      <c r="Y128" s="52"/>
      <c r="Z128" s="154">
        <f>Z129+Z155+Z187+Z205+Z223+Z237+Z248+Z259+Z265+Z285+Z289+Z297+Z299</f>
        <v>0</v>
      </c>
      <c r="AA128" s="52"/>
      <c r="AB128" s="154">
        <f>AB129+AB155+AB187+AB205+AB223+AB237+AB248+AB259+AB265+AB285+AB289+AB297+AB299</f>
        <v>66.850368500000002</v>
      </c>
      <c r="AC128" s="52"/>
      <c r="AD128" s="155">
        <f>AD129+AD155+AD187+AD205+AD223+AD237+AD248+AD259+AD265+AD285+AD289+AD297+AD299</f>
        <v>0</v>
      </c>
      <c r="AT128" s="19" t="s">
        <v>81</v>
      </c>
      <c r="AU128" s="19" t="s">
        <v>120</v>
      </c>
      <c r="BK128" s="156">
        <f>BK129+BK155+BK187+BK205+BK223+BK237+BK248+BK259+BK265+BK285+BK289+BK297+BK299</f>
        <v>0</v>
      </c>
    </row>
    <row r="129" spans="2:65" s="8" customFormat="1" ht="37.35" customHeight="1">
      <c r="B129" s="157"/>
      <c r="C129" s="158"/>
      <c r="D129" s="159" t="s">
        <v>193</v>
      </c>
      <c r="E129" s="159"/>
      <c r="F129" s="159"/>
      <c r="G129" s="159"/>
      <c r="H129" s="159"/>
      <c r="I129" s="159"/>
      <c r="J129" s="159"/>
      <c r="K129" s="159"/>
      <c r="L129" s="159"/>
      <c r="M129" s="299">
        <f>BK129</f>
        <v>0</v>
      </c>
      <c r="N129" s="300"/>
      <c r="O129" s="300"/>
      <c r="P129" s="300"/>
      <c r="Q129" s="300"/>
      <c r="R129" s="160"/>
      <c r="T129" s="161"/>
      <c r="U129" s="158"/>
      <c r="V129" s="158"/>
      <c r="W129" s="162">
        <f>SUM(W130:W154)</f>
        <v>0</v>
      </c>
      <c r="X129" s="162">
        <f>SUM(X130:X154)</f>
        <v>0</v>
      </c>
      <c r="Y129" s="158"/>
      <c r="Z129" s="163">
        <f>SUM(Z130:Z154)</f>
        <v>0</v>
      </c>
      <c r="AA129" s="158"/>
      <c r="AB129" s="163">
        <f>SUM(AB130:AB154)</f>
        <v>0</v>
      </c>
      <c r="AC129" s="158"/>
      <c r="AD129" s="164">
        <f>SUM(AD130:AD154)</f>
        <v>0</v>
      </c>
      <c r="AR129" s="165" t="s">
        <v>90</v>
      </c>
      <c r="AT129" s="166" t="s">
        <v>81</v>
      </c>
      <c r="AU129" s="166" t="s">
        <v>82</v>
      </c>
      <c r="AY129" s="165" t="s">
        <v>151</v>
      </c>
      <c r="BK129" s="167">
        <f>SUM(BK130:BK154)</f>
        <v>0</v>
      </c>
    </row>
    <row r="130" spans="2:65" s="1" customFormat="1" ht="31.5" customHeight="1">
      <c r="B130" s="36"/>
      <c r="C130" s="168" t="s">
        <v>90</v>
      </c>
      <c r="D130" s="168" t="s">
        <v>152</v>
      </c>
      <c r="E130" s="169" t="s">
        <v>205</v>
      </c>
      <c r="F130" s="282" t="s">
        <v>206</v>
      </c>
      <c r="G130" s="282"/>
      <c r="H130" s="282"/>
      <c r="I130" s="282"/>
      <c r="J130" s="170" t="s">
        <v>207</v>
      </c>
      <c r="K130" s="171">
        <v>9.65</v>
      </c>
      <c r="L130" s="172">
        <v>0</v>
      </c>
      <c r="M130" s="284">
        <v>0</v>
      </c>
      <c r="N130" s="285"/>
      <c r="O130" s="285"/>
      <c r="P130" s="283">
        <f>ROUND(V130*K130,2)</f>
        <v>0</v>
      </c>
      <c r="Q130" s="283"/>
      <c r="R130" s="38"/>
      <c r="T130" s="173" t="s">
        <v>23</v>
      </c>
      <c r="U130" s="45" t="s">
        <v>45</v>
      </c>
      <c r="V130" s="125">
        <f>L130+M130</f>
        <v>0</v>
      </c>
      <c r="W130" s="125">
        <f>ROUND(L130*K130,2)</f>
        <v>0</v>
      </c>
      <c r="X130" s="125">
        <f>ROUND(M130*K130,2)</f>
        <v>0</v>
      </c>
      <c r="Y130" s="37"/>
      <c r="Z130" s="174">
        <f>Y130*K130</f>
        <v>0</v>
      </c>
      <c r="AA130" s="174">
        <v>0</v>
      </c>
      <c r="AB130" s="174">
        <f>AA130*K130</f>
        <v>0</v>
      </c>
      <c r="AC130" s="174">
        <v>0</v>
      </c>
      <c r="AD130" s="175">
        <f>AC130*K130</f>
        <v>0</v>
      </c>
      <c r="AR130" s="19" t="s">
        <v>156</v>
      </c>
      <c r="AT130" s="19" t="s">
        <v>152</v>
      </c>
      <c r="AU130" s="19" t="s">
        <v>90</v>
      </c>
      <c r="AY130" s="19" t="s">
        <v>151</v>
      </c>
      <c r="BE130" s="112">
        <f>IF(U130="základní",P130,0)</f>
        <v>0</v>
      </c>
      <c r="BF130" s="112">
        <f>IF(U130="snížená",P130,0)</f>
        <v>0</v>
      </c>
      <c r="BG130" s="112">
        <f>IF(U130="zákl. přenesená",P130,0)</f>
        <v>0</v>
      </c>
      <c r="BH130" s="112">
        <f>IF(U130="sníž. přenesená",P130,0)</f>
        <v>0</v>
      </c>
      <c r="BI130" s="112">
        <f>IF(U130="nulová",P130,0)</f>
        <v>0</v>
      </c>
      <c r="BJ130" s="19" t="s">
        <v>90</v>
      </c>
      <c r="BK130" s="112">
        <f>ROUND(V130*K130,2)</f>
        <v>0</v>
      </c>
      <c r="BL130" s="19" t="s">
        <v>156</v>
      </c>
      <c r="BM130" s="19" t="s">
        <v>108</v>
      </c>
    </row>
    <row r="131" spans="2:65" s="1" customFormat="1" ht="42" customHeight="1">
      <c r="B131" s="36"/>
      <c r="C131" s="37"/>
      <c r="D131" s="37"/>
      <c r="E131" s="37"/>
      <c r="F131" s="286" t="s">
        <v>208</v>
      </c>
      <c r="G131" s="287"/>
      <c r="H131" s="287"/>
      <c r="I131" s="287"/>
      <c r="J131" s="37"/>
      <c r="K131" s="37"/>
      <c r="L131" s="37"/>
      <c r="M131" s="37"/>
      <c r="N131" s="37"/>
      <c r="O131" s="37"/>
      <c r="P131" s="37"/>
      <c r="Q131" s="37"/>
      <c r="R131" s="38"/>
      <c r="T131" s="142"/>
      <c r="U131" s="37"/>
      <c r="V131" s="37"/>
      <c r="W131" s="37"/>
      <c r="X131" s="37"/>
      <c r="Y131" s="37"/>
      <c r="Z131" s="37"/>
      <c r="AA131" s="37"/>
      <c r="AB131" s="37"/>
      <c r="AC131" s="37"/>
      <c r="AD131" s="79"/>
      <c r="AT131" s="19" t="s">
        <v>158</v>
      </c>
      <c r="AU131" s="19" t="s">
        <v>90</v>
      </c>
    </row>
    <row r="132" spans="2:65" s="1" customFormat="1" ht="31.5" customHeight="1">
      <c r="B132" s="36"/>
      <c r="C132" s="168" t="s">
        <v>108</v>
      </c>
      <c r="D132" s="168" t="s">
        <v>152</v>
      </c>
      <c r="E132" s="169" t="s">
        <v>209</v>
      </c>
      <c r="F132" s="282" t="s">
        <v>210</v>
      </c>
      <c r="G132" s="282"/>
      <c r="H132" s="282"/>
      <c r="I132" s="282"/>
      <c r="J132" s="170" t="s">
        <v>207</v>
      </c>
      <c r="K132" s="171">
        <v>65.05</v>
      </c>
      <c r="L132" s="172">
        <v>0</v>
      </c>
      <c r="M132" s="284">
        <v>0</v>
      </c>
      <c r="N132" s="285"/>
      <c r="O132" s="285"/>
      <c r="P132" s="283">
        <f>ROUND(V132*K132,2)</f>
        <v>0</v>
      </c>
      <c r="Q132" s="283"/>
      <c r="R132" s="38"/>
      <c r="T132" s="173" t="s">
        <v>23</v>
      </c>
      <c r="U132" s="45" t="s">
        <v>45</v>
      </c>
      <c r="V132" s="125">
        <f>L132+M132</f>
        <v>0</v>
      </c>
      <c r="W132" s="125">
        <f>ROUND(L132*K132,2)</f>
        <v>0</v>
      </c>
      <c r="X132" s="125">
        <f>ROUND(M132*K132,2)</f>
        <v>0</v>
      </c>
      <c r="Y132" s="37"/>
      <c r="Z132" s="174">
        <f>Y132*K132</f>
        <v>0</v>
      </c>
      <c r="AA132" s="174">
        <v>0</v>
      </c>
      <c r="AB132" s="174">
        <f>AA132*K132</f>
        <v>0</v>
      </c>
      <c r="AC132" s="174">
        <v>0</v>
      </c>
      <c r="AD132" s="175">
        <f>AC132*K132</f>
        <v>0</v>
      </c>
      <c r="AR132" s="19" t="s">
        <v>156</v>
      </c>
      <c r="AT132" s="19" t="s">
        <v>152</v>
      </c>
      <c r="AU132" s="19" t="s">
        <v>90</v>
      </c>
      <c r="AY132" s="19" t="s">
        <v>151</v>
      </c>
      <c r="BE132" s="112">
        <f>IF(U132="základní",P132,0)</f>
        <v>0</v>
      </c>
      <c r="BF132" s="112">
        <f>IF(U132="snížená",P132,0)</f>
        <v>0</v>
      </c>
      <c r="BG132" s="112">
        <f>IF(U132="zákl. přenesená",P132,0)</f>
        <v>0</v>
      </c>
      <c r="BH132" s="112">
        <f>IF(U132="sníž. přenesená",P132,0)</f>
        <v>0</v>
      </c>
      <c r="BI132" s="112">
        <f>IF(U132="nulová",P132,0)</f>
        <v>0</v>
      </c>
      <c r="BJ132" s="19" t="s">
        <v>90</v>
      </c>
      <c r="BK132" s="112">
        <f>ROUND(V132*K132,2)</f>
        <v>0</v>
      </c>
      <c r="BL132" s="19" t="s">
        <v>156</v>
      </c>
      <c r="BM132" s="19" t="s">
        <v>156</v>
      </c>
    </row>
    <row r="133" spans="2:65" s="1" customFormat="1" ht="22.5" customHeight="1">
      <c r="B133" s="36"/>
      <c r="C133" s="37"/>
      <c r="D133" s="37"/>
      <c r="E133" s="37"/>
      <c r="F133" s="286" t="s">
        <v>211</v>
      </c>
      <c r="G133" s="287"/>
      <c r="H133" s="287"/>
      <c r="I133" s="287"/>
      <c r="J133" s="37"/>
      <c r="K133" s="37"/>
      <c r="L133" s="37"/>
      <c r="M133" s="37"/>
      <c r="N133" s="37"/>
      <c r="O133" s="37"/>
      <c r="P133" s="37"/>
      <c r="Q133" s="37"/>
      <c r="R133" s="38"/>
      <c r="T133" s="142"/>
      <c r="U133" s="37"/>
      <c r="V133" s="37"/>
      <c r="W133" s="37"/>
      <c r="X133" s="37"/>
      <c r="Y133" s="37"/>
      <c r="Z133" s="37"/>
      <c r="AA133" s="37"/>
      <c r="AB133" s="37"/>
      <c r="AC133" s="37"/>
      <c r="AD133" s="79"/>
      <c r="AT133" s="19" t="s">
        <v>158</v>
      </c>
      <c r="AU133" s="19" t="s">
        <v>90</v>
      </c>
    </row>
    <row r="134" spans="2:65" s="9" customFormat="1" ht="22.5" customHeight="1">
      <c r="B134" s="176"/>
      <c r="C134" s="177"/>
      <c r="D134" s="177"/>
      <c r="E134" s="178" t="s">
        <v>23</v>
      </c>
      <c r="F134" s="288" t="s">
        <v>212</v>
      </c>
      <c r="G134" s="289"/>
      <c r="H134" s="289"/>
      <c r="I134" s="289"/>
      <c r="J134" s="177"/>
      <c r="K134" s="179">
        <v>74.7</v>
      </c>
      <c r="L134" s="177"/>
      <c r="M134" s="177"/>
      <c r="N134" s="177"/>
      <c r="O134" s="177"/>
      <c r="P134" s="177"/>
      <c r="Q134" s="177"/>
      <c r="R134" s="180"/>
      <c r="T134" s="181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82"/>
      <c r="AT134" s="183" t="s">
        <v>159</v>
      </c>
      <c r="AU134" s="183" t="s">
        <v>90</v>
      </c>
      <c r="AV134" s="9" t="s">
        <v>108</v>
      </c>
      <c r="AW134" s="9" t="s">
        <v>7</v>
      </c>
      <c r="AX134" s="9" t="s">
        <v>82</v>
      </c>
      <c r="AY134" s="183" t="s">
        <v>151</v>
      </c>
    </row>
    <row r="135" spans="2:65" s="9" customFormat="1" ht="22.5" customHeight="1">
      <c r="B135" s="176"/>
      <c r="C135" s="177"/>
      <c r="D135" s="177"/>
      <c r="E135" s="178" t="s">
        <v>23</v>
      </c>
      <c r="F135" s="288" t="s">
        <v>213</v>
      </c>
      <c r="G135" s="289"/>
      <c r="H135" s="289"/>
      <c r="I135" s="289"/>
      <c r="J135" s="177"/>
      <c r="K135" s="179">
        <v>-9.65</v>
      </c>
      <c r="L135" s="177"/>
      <c r="M135" s="177"/>
      <c r="N135" s="177"/>
      <c r="O135" s="177"/>
      <c r="P135" s="177"/>
      <c r="Q135" s="177"/>
      <c r="R135" s="180"/>
      <c r="T135" s="181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82"/>
      <c r="AT135" s="183" t="s">
        <v>159</v>
      </c>
      <c r="AU135" s="183" t="s">
        <v>90</v>
      </c>
      <c r="AV135" s="9" t="s">
        <v>108</v>
      </c>
      <c r="AW135" s="9" t="s">
        <v>7</v>
      </c>
      <c r="AX135" s="9" t="s">
        <v>82</v>
      </c>
      <c r="AY135" s="183" t="s">
        <v>151</v>
      </c>
    </row>
    <row r="136" spans="2:65" s="10" customFormat="1" ht="22.5" customHeight="1">
      <c r="B136" s="184"/>
      <c r="C136" s="185"/>
      <c r="D136" s="185"/>
      <c r="E136" s="186" t="s">
        <v>23</v>
      </c>
      <c r="F136" s="290" t="s">
        <v>160</v>
      </c>
      <c r="G136" s="291"/>
      <c r="H136" s="291"/>
      <c r="I136" s="291"/>
      <c r="J136" s="185"/>
      <c r="K136" s="187">
        <v>65.05</v>
      </c>
      <c r="L136" s="185"/>
      <c r="M136" s="185"/>
      <c r="N136" s="185"/>
      <c r="O136" s="185"/>
      <c r="P136" s="185"/>
      <c r="Q136" s="185"/>
      <c r="R136" s="188"/>
      <c r="T136" s="189"/>
      <c r="U136" s="185"/>
      <c r="V136" s="185"/>
      <c r="W136" s="185"/>
      <c r="X136" s="185"/>
      <c r="Y136" s="185"/>
      <c r="Z136" s="185"/>
      <c r="AA136" s="185"/>
      <c r="AB136" s="185"/>
      <c r="AC136" s="185"/>
      <c r="AD136" s="190"/>
      <c r="AT136" s="191" t="s">
        <v>159</v>
      </c>
      <c r="AU136" s="191" t="s">
        <v>90</v>
      </c>
      <c r="AV136" s="10" t="s">
        <v>156</v>
      </c>
      <c r="AW136" s="10" t="s">
        <v>7</v>
      </c>
      <c r="AX136" s="10" t="s">
        <v>90</v>
      </c>
      <c r="AY136" s="191" t="s">
        <v>151</v>
      </c>
    </row>
    <row r="137" spans="2:65" s="1" customFormat="1" ht="31.5" customHeight="1">
      <c r="B137" s="36"/>
      <c r="C137" s="168" t="s">
        <v>163</v>
      </c>
      <c r="D137" s="168" t="s">
        <v>152</v>
      </c>
      <c r="E137" s="169" t="s">
        <v>214</v>
      </c>
      <c r="F137" s="282" t="s">
        <v>215</v>
      </c>
      <c r="G137" s="282"/>
      <c r="H137" s="282"/>
      <c r="I137" s="282"/>
      <c r="J137" s="170" t="s">
        <v>207</v>
      </c>
      <c r="K137" s="171">
        <v>65.05</v>
      </c>
      <c r="L137" s="172">
        <v>0</v>
      </c>
      <c r="M137" s="284">
        <v>0</v>
      </c>
      <c r="N137" s="285"/>
      <c r="O137" s="285"/>
      <c r="P137" s="283">
        <f>ROUND(V137*K137,2)</f>
        <v>0</v>
      </c>
      <c r="Q137" s="283"/>
      <c r="R137" s="38"/>
      <c r="T137" s="173" t="s">
        <v>23</v>
      </c>
      <c r="U137" s="45" t="s">
        <v>45</v>
      </c>
      <c r="V137" s="125">
        <f>L137+M137</f>
        <v>0</v>
      </c>
      <c r="W137" s="125">
        <f>ROUND(L137*K137,2)</f>
        <v>0</v>
      </c>
      <c r="X137" s="125">
        <f>ROUND(M137*K137,2)</f>
        <v>0</v>
      </c>
      <c r="Y137" s="37"/>
      <c r="Z137" s="174">
        <f>Y137*K137</f>
        <v>0</v>
      </c>
      <c r="AA137" s="174">
        <v>0</v>
      </c>
      <c r="AB137" s="174">
        <f>AA137*K137</f>
        <v>0</v>
      </c>
      <c r="AC137" s="174">
        <v>0</v>
      </c>
      <c r="AD137" s="175">
        <f>AC137*K137</f>
        <v>0</v>
      </c>
      <c r="AR137" s="19" t="s">
        <v>156</v>
      </c>
      <c r="AT137" s="19" t="s">
        <v>152</v>
      </c>
      <c r="AU137" s="19" t="s">
        <v>90</v>
      </c>
      <c r="AY137" s="19" t="s">
        <v>151</v>
      </c>
      <c r="BE137" s="112">
        <f>IF(U137="základní",P137,0)</f>
        <v>0</v>
      </c>
      <c r="BF137" s="112">
        <f>IF(U137="snížená",P137,0)</f>
        <v>0</v>
      </c>
      <c r="BG137" s="112">
        <f>IF(U137="zákl. přenesená",P137,0)</f>
        <v>0</v>
      </c>
      <c r="BH137" s="112">
        <f>IF(U137="sníž. přenesená",P137,0)</f>
        <v>0</v>
      </c>
      <c r="BI137" s="112">
        <f>IF(U137="nulová",P137,0)</f>
        <v>0</v>
      </c>
      <c r="BJ137" s="19" t="s">
        <v>90</v>
      </c>
      <c r="BK137" s="112">
        <f>ROUND(V137*K137,2)</f>
        <v>0</v>
      </c>
      <c r="BL137" s="19" t="s">
        <v>156</v>
      </c>
      <c r="BM137" s="19" t="s">
        <v>166</v>
      </c>
    </row>
    <row r="138" spans="2:65" s="1" customFormat="1" ht="31.5" customHeight="1">
      <c r="B138" s="36"/>
      <c r="C138" s="168" t="s">
        <v>156</v>
      </c>
      <c r="D138" s="168" t="s">
        <v>152</v>
      </c>
      <c r="E138" s="169" t="s">
        <v>216</v>
      </c>
      <c r="F138" s="282" t="s">
        <v>217</v>
      </c>
      <c r="G138" s="282"/>
      <c r="H138" s="282"/>
      <c r="I138" s="282"/>
      <c r="J138" s="170" t="s">
        <v>207</v>
      </c>
      <c r="K138" s="171">
        <v>5.0199999999999996</v>
      </c>
      <c r="L138" s="172">
        <v>0</v>
      </c>
      <c r="M138" s="284">
        <v>0</v>
      </c>
      <c r="N138" s="285"/>
      <c r="O138" s="285"/>
      <c r="P138" s="283">
        <f>ROUND(V138*K138,2)</f>
        <v>0</v>
      </c>
      <c r="Q138" s="283"/>
      <c r="R138" s="38"/>
      <c r="T138" s="173" t="s">
        <v>23</v>
      </c>
      <c r="U138" s="45" t="s">
        <v>45</v>
      </c>
      <c r="V138" s="125">
        <f>L138+M138</f>
        <v>0</v>
      </c>
      <c r="W138" s="125">
        <f>ROUND(L138*K138,2)</f>
        <v>0</v>
      </c>
      <c r="X138" s="125">
        <f>ROUND(M138*K138,2)</f>
        <v>0</v>
      </c>
      <c r="Y138" s="37"/>
      <c r="Z138" s="174">
        <f>Y138*K138</f>
        <v>0</v>
      </c>
      <c r="AA138" s="174">
        <v>0</v>
      </c>
      <c r="AB138" s="174">
        <f>AA138*K138</f>
        <v>0</v>
      </c>
      <c r="AC138" s="174">
        <v>0</v>
      </c>
      <c r="AD138" s="175">
        <f>AC138*K138</f>
        <v>0</v>
      </c>
      <c r="AR138" s="19" t="s">
        <v>156</v>
      </c>
      <c r="AT138" s="19" t="s">
        <v>152</v>
      </c>
      <c r="AU138" s="19" t="s">
        <v>90</v>
      </c>
      <c r="AY138" s="19" t="s">
        <v>151</v>
      </c>
      <c r="BE138" s="112">
        <f>IF(U138="základní",P138,0)</f>
        <v>0</v>
      </c>
      <c r="BF138" s="112">
        <f>IF(U138="snížená",P138,0)</f>
        <v>0</v>
      </c>
      <c r="BG138" s="112">
        <f>IF(U138="zákl. přenesená",P138,0)</f>
        <v>0</v>
      </c>
      <c r="BH138" s="112">
        <f>IF(U138="sníž. přenesená",P138,0)</f>
        <v>0</v>
      </c>
      <c r="BI138" s="112">
        <f>IF(U138="nulová",P138,0)</f>
        <v>0</v>
      </c>
      <c r="BJ138" s="19" t="s">
        <v>90</v>
      </c>
      <c r="BK138" s="112">
        <f>ROUND(V138*K138,2)</f>
        <v>0</v>
      </c>
      <c r="BL138" s="19" t="s">
        <v>156</v>
      </c>
      <c r="BM138" s="19" t="s">
        <v>169</v>
      </c>
    </row>
    <row r="139" spans="2:65" s="1" customFormat="1" ht="30" customHeight="1">
      <c r="B139" s="36"/>
      <c r="C139" s="37"/>
      <c r="D139" s="37"/>
      <c r="E139" s="37"/>
      <c r="F139" s="286" t="s">
        <v>218</v>
      </c>
      <c r="G139" s="287"/>
      <c r="H139" s="287"/>
      <c r="I139" s="287"/>
      <c r="J139" s="37"/>
      <c r="K139" s="37"/>
      <c r="L139" s="37"/>
      <c r="M139" s="37"/>
      <c r="N139" s="37"/>
      <c r="O139" s="37"/>
      <c r="P139" s="37"/>
      <c r="Q139" s="37"/>
      <c r="R139" s="38"/>
      <c r="T139" s="142"/>
      <c r="U139" s="37"/>
      <c r="V139" s="37"/>
      <c r="W139" s="37"/>
      <c r="X139" s="37"/>
      <c r="Y139" s="37"/>
      <c r="Z139" s="37"/>
      <c r="AA139" s="37"/>
      <c r="AB139" s="37"/>
      <c r="AC139" s="37"/>
      <c r="AD139" s="79"/>
      <c r="AT139" s="19" t="s">
        <v>158</v>
      </c>
      <c r="AU139" s="19" t="s">
        <v>90</v>
      </c>
    </row>
    <row r="140" spans="2:65" s="9" customFormat="1" ht="22.5" customHeight="1">
      <c r="B140" s="176"/>
      <c r="C140" s="177"/>
      <c r="D140" s="177"/>
      <c r="E140" s="178" t="s">
        <v>23</v>
      </c>
      <c r="F140" s="288" t="s">
        <v>219</v>
      </c>
      <c r="G140" s="289"/>
      <c r="H140" s="289"/>
      <c r="I140" s="289"/>
      <c r="J140" s="177"/>
      <c r="K140" s="179">
        <v>3.53</v>
      </c>
      <c r="L140" s="177"/>
      <c r="M140" s="177"/>
      <c r="N140" s="177"/>
      <c r="O140" s="177"/>
      <c r="P140" s="177"/>
      <c r="Q140" s="177"/>
      <c r="R140" s="180"/>
      <c r="T140" s="181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82"/>
      <c r="AT140" s="183" t="s">
        <v>159</v>
      </c>
      <c r="AU140" s="183" t="s">
        <v>90</v>
      </c>
      <c r="AV140" s="9" t="s">
        <v>108</v>
      </c>
      <c r="AW140" s="9" t="s">
        <v>7</v>
      </c>
      <c r="AX140" s="9" t="s">
        <v>82</v>
      </c>
      <c r="AY140" s="183" t="s">
        <v>151</v>
      </c>
    </row>
    <row r="141" spans="2:65" s="9" customFormat="1" ht="22.5" customHeight="1">
      <c r="B141" s="176"/>
      <c r="C141" s="177"/>
      <c r="D141" s="177"/>
      <c r="E141" s="178" t="s">
        <v>23</v>
      </c>
      <c r="F141" s="288" t="s">
        <v>220</v>
      </c>
      <c r="G141" s="289"/>
      <c r="H141" s="289"/>
      <c r="I141" s="289"/>
      <c r="J141" s="177"/>
      <c r="K141" s="179">
        <v>0.6</v>
      </c>
      <c r="L141" s="177"/>
      <c r="M141" s="177"/>
      <c r="N141" s="177"/>
      <c r="O141" s="177"/>
      <c r="P141" s="177"/>
      <c r="Q141" s="177"/>
      <c r="R141" s="180"/>
      <c r="T141" s="181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82"/>
      <c r="AT141" s="183" t="s">
        <v>159</v>
      </c>
      <c r="AU141" s="183" t="s">
        <v>90</v>
      </c>
      <c r="AV141" s="9" t="s">
        <v>108</v>
      </c>
      <c r="AW141" s="9" t="s">
        <v>7</v>
      </c>
      <c r="AX141" s="9" t="s">
        <v>82</v>
      </c>
      <c r="AY141" s="183" t="s">
        <v>151</v>
      </c>
    </row>
    <row r="142" spans="2:65" s="9" customFormat="1" ht="22.5" customHeight="1">
      <c r="B142" s="176"/>
      <c r="C142" s="177"/>
      <c r="D142" s="177"/>
      <c r="E142" s="178" t="s">
        <v>23</v>
      </c>
      <c r="F142" s="288" t="s">
        <v>221</v>
      </c>
      <c r="G142" s="289"/>
      <c r="H142" s="289"/>
      <c r="I142" s="289"/>
      <c r="J142" s="177"/>
      <c r="K142" s="179">
        <v>0.89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82"/>
      <c r="AT142" s="183" t="s">
        <v>159</v>
      </c>
      <c r="AU142" s="183" t="s">
        <v>90</v>
      </c>
      <c r="AV142" s="9" t="s">
        <v>108</v>
      </c>
      <c r="AW142" s="9" t="s">
        <v>7</v>
      </c>
      <c r="AX142" s="9" t="s">
        <v>82</v>
      </c>
      <c r="AY142" s="183" t="s">
        <v>151</v>
      </c>
    </row>
    <row r="143" spans="2:65" s="10" customFormat="1" ht="22.5" customHeight="1">
      <c r="B143" s="184"/>
      <c r="C143" s="185"/>
      <c r="D143" s="185"/>
      <c r="E143" s="186" t="s">
        <v>23</v>
      </c>
      <c r="F143" s="290" t="s">
        <v>160</v>
      </c>
      <c r="G143" s="291"/>
      <c r="H143" s="291"/>
      <c r="I143" s="291"/>
      <c r="J143" s="185"/>
      <c r="K143" s="187">
        <v>5.0199999999999996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90"/>
      <c r="AT143" s="191" t="s">
        <v>159</v>
      </c>
      <c r="AU143" s="191" t="s">
        <v>90</v>
      </c>
      <c r="AV143" s="10" t="s">
        <v>156</v>
      </c>
      <c r="AW143" s="10" t="s">
        <v>7</v>
      </c>
      <c r="AX143" s="10" t="s">
        <v>90</v>
      </c>
      <c r="AY143" s="191" t="s">
        <v>151</v>
      </c>
    </row>
    <row r="144" spans="2:65" s="1" customFormat="1" ht="31.5" customHeight="1">
      <c r="B144" s="36"/>
      <c r="C144" s="168" t="s">
        <v>170</v>
      </c>
      <c r="D144" s="168" t="s">
        <v>152</v>
      </c>
      <c r="E144" s="169" t="s">
        <v>222</v>
      </c>
      <c r="F144" s="282" t="s">
        <v>223</v>
      </c>
      <c r="G144" s="282"/>
      <c r="H144" s="282"/>
      <c r="I144" s="282"/>
      <c r="J144" s="170" t="s">
        <v>207</v>
      </c>
      <c r="K144" s="171">
        <v>5.0199999999999996</v>
      </c>
      <c r="L144" s="172">
        <v>0</v>
      </c>
      <c r="M144" s="284">
        <v>0</v>
      </c>
      <c r="N144" s="285"/>
      <c r="O144" s="285"/>
      <c r="P144" s="283">
        <f>ROUND(V144*K144,2)</f>
        <v>0</v>
      </c>
      <c r="Q144" s="283"/>
      <c r="R144" s="38"/>
      <c r="T144" s="173" t="s">
        <v>23</v>
      </c>
      <c r="U144" s="45" t="s">
        <v>45</v>
      </c>
      <c r="V144" s="125">
        <f>L144+M144</f>
        <v>0</v>
      </c>
      <c r="W144" s="125">
        <f>ROUND(L144*K144,2)</f>
        <v>0</v>
      </c>
      <c r="X144" s="125">
        <f>ROUND(M144*K144,2)</f>
        <v>0</v>
      </c>
      <c r="Y144" s="37"/>
      <c r="Z144" s="174">
        <f>Y144*K144</f>
        <v>0</v>
      </c>
      <c r="AA144" s="174">
        <v>0</v>
      </c>
      <c r="AB144" s="174">
        <f>AA144*K144</f>
        <v>0</v>
      </c>
      <c r="AC144" s="174">
        <v>0</v>
      </c>
      <c r="AD144" s="175">
        <f>AC144*K144</f>
        <v>0</v>
      </c>
      <c r="AR144" s="19" t="s">
        <v>156</v>
      </c>
      <c r="AT144" s="19" t="s">
        <v>152</v>
      </c>
      <c r="AU144" s="19" t="s">
        <v>90</v>
      </c>
      <c r="AY144" s="19" t="s">
        <v>151</v>
      </c>
      <c r="BE144" s="112">
        <f>IF(U144="základní",P144,0)</f>
        <v>0</v>
      </c>
      <c r="BF144" s="112">
        <f>IF(U144="snížená",P144,0)</f>
        <v>0</v>
      </c>
      <c r="BG144" s="112">
        <f>IF(U144="zákl. přenesená",P144,0)</f>
        <v>0</v>
      </c>
      <c r="BH144" s="112">
        <f>IF(U144="sníž. přenesená",P144,0)</f>
        <v>0</v>
      </c>
      <c r="BI144" s="112">
        <f>IF(U144="nulová",P144,0)</f>
        <v>0</v>
      </c>
      <c r="BJ144" s="19" t="s">
        <v>90</v>
      </c>
      <c r="BK144" s="112">
        <f>ROUND(V144*K144,2)</f>
        <v>0</v>
      </c>
      <c r="BL144" s="19" t="s">
        <v>156</v>
      </c>
      <c r="BM144" s="19" t="s">
        <v>173</v>
      </c>
    </row>
    <row r="145" spans="2:65" s="1" customFormat="1" ht="31.5" customHeight="1">
      <c r="B145" s="36"/>
      <c r="C145" s="168" t="s">
        <v>166</v>
      </c>
      <c r="D145" s="168" t="s">
        <v>152</v>
      </c>
      <c r="E145" s="169" t="s">
        <v>224</v>
      </c>
      <c r="F145" s="282" t="s">
        <v>225</v>
      </c>
      <c r="G145" s="282"/>
      <c r="H145" s="282"/>
      <c r="I145" s="282"/>
      <c r="J145" s="170" t="s">
        <v>207</v>
      </c>
      <c r="K145" s="171">
        <v>5.5</v>
      </c>
      <c r="L145" s="172">
        <v>0</v>
      </c>
      <c r="M145" s="284">
        <v>0</v>
      </c>
      <c r="N145" s="285"/>
      <c r="O145" s="285"/>
      <c r="P145" s="283">
        <f>ROUND(V145*K145,2)</f>
        <v>0</v>
      </c>
      <c r="Q145" s="283"/>
      <c r="R145" s="38"/>
      <c r="T145" s="173" t="s">
        <v>23</v>
      </c>
      <c r="U145" s="45" t="s">
        <v>45</v>
      </c>
      <c r="V145" s="125">
        <f>L145+M145</f>
        <v>0</v>
      </c>
      <c r="W145" s="125">
        <f>ROUND(L145*K145,2)</f>
        <v>0</v>
      </c>
      <c r="X145" s="125">
        <f>ROUND(M145*K145,2)</f>
        <v>0</v>
      </c>
      <c r="Y145" s="37"/>
      <c r="Z145" s="174">
        <f>Y145*K145</f>
        <v>0</v>
      </c>
      <c r="AA145" s="174">
        <v>0</v>
      </c>
      <c r="AB145" s="174">
        <f>AA145*K145</f>
        <v>0</v>
      </c>
      <c r="AC145" s="174">
        <v>0</v>
      </c>
      <c r="AD145" s="175">
        <f>AC145*K145</f>
        <v>0</v>
      </c>
      <c r="AR145" s="19" t="s">
        <v>156</v>
      </c>
      <c r="AT145" s="19" t="s">
        <v>152</v>
      </c>
      <c r="AU145" s="19" t="s">
        <v>90</v>
      </c>
      <c r="AY145" s="19" t="s">
        <v>151</v>
      </c>
      <c r="BE145" s="112">
        <f>IF(U145="základní",P145,0)</f>
        <v>0</v>
      </c>
      <c r="BF145" s="112">
        <f>IF(U145="snížená",P145,0)</f>
        <v>0</v>
      </c>
      <c r="BG145" s="112">
        <f>IF(U145="zákl. přenesená",P145,0)</f>
        <v>0</v>
      </c>
      <c r="BH145" s="112">
        <f>IF(U145="sníž. přenesená",P145,0)</f>
        <v>0</v>
      </c>
      <c r="BI145" s="112">
        <f>IF(U145="nulová",P145,0)</f>
        <v>0</v>
      </c>
      <c r="BJ145" s="19" t="s">
        <v>90</v>
      </c>
      <c r="BK145" s="112">
        <f>ROUND(V145*K145,2)</f>
        <v>0</v>
      </c>
      <c r="BL145" s="19" t="s">
        <v>156</v>
      </c>
      <c r="BM145" s="19" t="s">
        <v>176</v>
      </c>
    </row>
    <row r="146" spans="2:65" s="1" customFormat="1" ht="22.5" customHeight="1">
      <c r="B146" s="36"/>
      <c r="C146" s="37"/>
      <c r="D146" s="37"/>
      <c r="E146" s="37"/>
      <c r="F146" s="286" t="s">
        <v>226</v>
      </c>
      <c r="G146" s="287"/>
      <c r="H146" s="287"/>
      <c r="I146" s="287"/>
      <c r="J146" s="37"/>
      <c r="K146" s="37"/>
      <c r="L146" s="37"/>
      <c r="M146" s="37"/>
      <c r="N146" s="37"/>
      <c r="O146" s="37"/>
      <c r="P146" s="37"/>
      <c r="Q146" s="37"/>
      <c r="R146" s="38"/>
      <c r="T146" s="142"/>
      <c r="U146" s="37"/>
      <c r="V146" s="37"/>
      <c r="W146" s="37"/>
      <c r="X146" s="37"/>
      <c r="Y146" s="37"/>
      <c r="Z146" s="37"/>
      <c r="AA146" s="37"/>
      <c r="AB146" s="37"/>
      <c r="AC146" s="37"/>
      <c r="AD146" s="79"/>
      <c r="AT146" s="19" t="s">
        <v>158</v>
      </c>
      <c r="AU146" s="19" t="s">
        <v>90</v>
      </c>
    </row>
    <row r="147" spans="2:65" s="9" customFormat="1" ht="22.5" customHeight="1">
      <c r="B147" s="176"/>
      <c r="C147" s="177"/>
      <c r="D147" s="177"/>
      <c r="E147" s="178" t="s">
        <v>23</v>
      </c>
      <c r="F147" s="288" t="s">
        <v>227</v>
      </c>
      <c r="G147" s="289"/>
      <c r="H147" s="289"/>
      <c r="I147" s="289"/>
      <c r="J147" s="177"/>
      <c r="K147" s="179">
        <v>5.5</v>
      </c>
      <c r="L147" s="177"/>
      <c r="M147" s="177"/>
      <c r="N147" s="177"/>
      <c r="O147" s="177"/>
      <c r="P147" s="177"/>
      <c r="Q147" s="177"/>
      <c r="R147" s="180"/>
      <c r="T147" s="181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82"/>
      <c r="AT147" s="183" t="s">
        <v>159</v>
      </c>
      <c r="AU147" s="183" t="s">
        <v>90</v>
      </c>
      <c r="AV147" s="9" t="s">
        <v>108</v>
      </c>
      <c r="AW147" s="9" t="s">
        <v>7</v>
      </c>
      <c r="AX147" s="9" t="s">
        <v>82</v>
      </c>
      <c r="AY147" s="183" t="s">
        <v>151</v>
      </c>
    </row>
    <row r="148" spans="2:65" s="10" customFormat="1" ht="22.5" customHeight="1">
      <c r="B148" s="184"/>
      <c r="C148" s="185"/>
      <c r="D148" s="185"/>
      <c r="E148" s="186" t="s">
        <v>23</v>
      </c>
      <c r="F148" s="290" t="s">
        <v>160</v>
      </c>
      <c r="G148" s="291"/>
      <c r="H148" s="291"/>
      <c r="I148" s="291"/>
      <c r="J148" s="185"/>
      <c r="K148" s="187">
        <v>5.5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90"/>
      <c r="AT148" s="191" t="s">
        <v>159</v>
      </c>
      <c r="AU148" s="191" t="s">
        <v>90</v>
      </c>
      <c r="AV148" s="10" t="s">
        <v>156</v>
      </c>
      <c r="AW148" s="10" t="s">
        <v>7</v>
      </c>
      <c r="AX148" s="10" t="s">
        <v>90</v>
      </c>
      <c r="AY148" s="191" t="s">
        <v>151</v>
      </c>
    </row>
    <row r="149" spans="2:65" s="1" customFormat="1" ht="31.5" customHeight="1">
      <c r="B149" s="36"/>
      <c r="C149" s="168" t="s">
        <v>228</v>
      </c>
      <c r="D149" s="168" t="s">
        <v>152</v>
      </c>
      <c r="E149" s="169" t="s">
        <v>229</v>
      </c>
      <c r="F149" s="282" t="s">
        <v>230</v>
      </c>
      <c r="G149" s="282"/>
      <c r="H149" s="282"/>
      <c r="I149" s="282"/>
      <c r="J149" s="170" t="s">
        <v>207</v>
      </c>
      <c r="K149" s="171">
        <v>64.569999999999993</v>
      </c>
      <c r="L149" s="172">
        <v>0</v>
      </c>
      <c r="M149" s="284">
        <v>0</v>
      </c>
      <c r="N149" s="285"/>
      <c r="O149" s="285"/>
      <c r="P149" s="283">
        <f>ROUND(V149*K149,2)</f>
        <v>0</v>
      </c>
      <c r="Q149" s="283"/>
      <c r="R149" s="38"/>
      <c r="T149" s="173" t="s">
        <v>23</v>
      </c>
      <c r="U149" s="45" t="s">
        <v>45</v>
      </c>
      <c r="V149" s="125">
        <f>L149+M149</f>
        <v>0</v>
      </c>
      <c r="W149" s="125">
        <f>ROUND(L149*K149,2)</f>
        <v>0</v>
      </c>
      <c r="X149" s="125">
        <f>ROUND(M149*K149,2)</f>
        <v>0</v>
      </c>
      <c r="Y149" s="37"/>
      <c r="Z149" s="174">
        <f>Y149*K149</f>
        <v>0</v>
      </c>
      <c r="AA149" s="174">
        <v>0</v>
      </c>
      <c r="AB149" s="174">
        <f>AA149*K149</f>
        <v>0</v>
      </c>
      <c r="AC149" s="174">
        <v>0</v>
      </c>
      <c r="AD149" s="175">
        <f>AC149*K149</f>
        <v>0</v>
      </c>
      <c r="AR149" s="19" t="s">
        <v>156</v>
      </c>
      <c r="AT149" s="19" t="s">
        <v>152</v>
      </c>
      <c r="AU149" s="19" t="s">
        <v>90</v>
      </c>
      <c r="AY149" s="19" t="s">
        <v>151</v>
      </c>
      <c r="BE149" s="112">
        <f>IF(U149="základní",P149,0)</f>
        <v>0</v>
      </c>
      <c r="BF149" s="112">
        <f>IF(U149="snížená",P149,0)</f>
        <v>0</v>
      </c>
      <c r="BG149" s="112">
        <f>IF(U149="zákl. přenesená",P149,0)</f>
        <v>0</v>
      </c>
      <c r="BH149" s="112">
        <f>IF(U149="sníž. přenesená",P149,0)</f>
        <v>0</v>
      </c>
      <c r="BI149" s="112">
        <f>IF(U149="nulová",P149,0)</f>
        <v>0</v>
      </c>
      <c r="BJ149" s="19" t="s">
        <v>90</v>
      </c>
      <c r="BK149" s="112">
        <f>ROUND(V149*K149,2)</f>
        <v>0</v>
      </c>
      <c r="BL149" s="19" t="s">
        <v>156</v>
      </c>
      <c r="BM149" s="19" t="s">
        <v>180</v>
      </c>
    </row>
    <row r="150" spans="2:65" s="1" customFormat="1" ht="22.5" customHeight="1">
      <c r="B150" s="36"/>
      <c r="C150" s="168" t="s">
        <v>169</v>
      </c>
      <c r="D150" s="168" t="s">
        <v>152</v>
      </c>
      <c r="E150" s="169" t="s">
        <v>231</v>
      </c>
      <c r="F150" s="282" t="s">
        <v>232</v>
      </c>
      <c r="G150" s="282"/>
      <c r="H150" s="282"/>
      <c r="I150" s="282"/>
      <c r="J150" s="170" t="s">
        <v>233</v>
      </c>
      <c r="K150" s="171">
        <v>109.76900000000001</v>
      </c>
      <c r="L150" s="172">
        <v>0</v>
      </c>
      <c r="M150" s="284">
        <v>0</v>
      </c>
      <c r="N150" s="285"/>
      <c r="O150" s="285"/>
      <c r="P150" s="283">
        <f>ROUND(V150*K150,2)</f>
        <v>0</v>
      </c>
      <c r="Q150" s="283"/>
      <c r="R150" s="38"/>
      <c r="T150" s="173" t="s">
        <v>23</v>
      </c>
      <c r="U150" s="45" t="s">
        <v>45</v>
      </c>
      <c r="V150" s="125">
        <f>L150+M150</f>
        <v>0</v>
      </c>
      <c r="W150" s="125">
        <f>ROUND(L150*K150,2)</f>
        <v>0</v>
      </c>
      <c r="X150" s="125">
        <f>ROUND(M150*K150,2)</f>
        <v>0</v>
      </c>
      <c r="Y150" s="37"/>
      <c r="Z150" s="174">
        <f>Y150*K150</f>
        <v>0</v>
      </c>
      <c r="AA150" s="174">
        <v>0</v>
      </c>
      <c r="AB150" s="174">
        <f>AA150*K150</f>
        <v>0</v>
      </c>
      <c r="AC150" s="174">
        <v>0</v>
      </c>
      <c r="AD150" s="175">
        <f>AC150*K150</f>
        <v>0</v>
      </c>
      <c r="AR150" s="19" t="s">
        <v>156</v>
      </c>
      <c r="AT150" s="19" t="s">
        <v>152</v>
      </c>
      <c r="AU150" s="19" t="s">
        <v>90</v>
      </c>
      <c r="AY150" s="19" t="s">
        <v>151</v>
      </c>
      <c r="BE150" s="112">
        <f>IF(U150="základní",P150,0)</f>
        <v>0</v>
      </c>
      <c r="BF150" s="112">
        <f>IF(U150="snížená",P150,0)</f>
        <v>0</v>
      </c>
      <c r="BG150" s="112">
        <f>IF(U150="zákl. přenesená",P150,0)</f>
        <v>0</v>
      </c>
      <c r="BH150" s="112">
        <f>IF(U150="sníž. přenesená",P150,0)</f>
        <v>0</v>
      </c>
      <c r="BI150" s="112">
        <f>IF(U150="nulová",P150,0)</f>
        <v>0</v>
      </c>
      <c r="BJ150" s="19" t="s">
        <v>90</v>
      </c>
      <c r="BK150" s="112">
        <f>ROUND(V150*K150,2)</f>
        <v>0</v>
      </c>
      <c r="BL150" s="19" t="s">
        <v>156</v>
      </c>
      <c r="BM150" s="19" t="s">
        <v>184</v>
      </c>
    </row>
    <row r="151" spans="2:65" s="9" customFormat="1" ht="22.5" customHeight="1">
      <c r="B151" s="176"/>
      <c r="C151" s="177"/>
      <c r="D151" s="177"/>
      <c r="E151" s="178" t="s">
        <v>23</v>
      </c>
      <c r="F151" s="292" t="s">
        <v>234</v>
      </c>
      <c r="G151" s="293"/>
      <c r="H151" s="293"/>
      <c r="I151" s="293"/>
      <c r="J151" s="177"/>
      <c r="K151" s="179">
        <v>109.76900000000001</v>
      </c>
      <c r="L151" s="177"/>
      <c r="M151" s="177"/>
      <c r="N151" s="177"/>
      <c r="O151" s="177"/>
      <c r="P151" s="177"/>
      <c r="Q151" s="177"/>
      <c r="R151" s="180"/>
      <c r="T151" s="181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82"/>
      <c r="AT151" s="183" t="s">
        <v>159</v>
      </c>
      <c r="AU151" s="183" t="s">
        <v>90</v>
      </c>
      <c r="AV151" s="9" t="s">
        <v>108</v>
      </c>
      <c r="AW151" s="9" t="s">
        <v>7</v>
      </c>
      <c r="AX151" s="9" t="s">
        <v>82</v>
      </c>
      <c r="AY151" s="183" t="s">
        <v>151</v>
      </c>
    </row>
    <row r="152" spans="2:65" s="10" customFormat="1" ht="22.5" customHeight="1">
      <c r="B152" s="184"/>
      <c r="C152" s="185"/>
      <c r="D152" s="185"/>
      <c r="E152" s="186" t="s">
        <v>23</v>
      </c>
      <c r="F152" s="290" t="s">
        <v>160</v>
      </c>
      <c r="G152" s="291"/>
      <c r="H152" s="291"/>
      <c r="I152" s="291"/>
      <c r="J152" s="185"/>
      <c r="K152" s="187">
        <v>109.76900000000001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159</v>
      </c>
      <c r="AU152" s="191" t="s">
        <v>90</v>
      </c>
      <c r="AV152" s="10" t="s">
        <v>156</v>
      </c>
      <c r="AW152" s="10" t="s">
        <v>7</v>
      </c>
      <c r="AX152" s="10" t="s">
        <v>90</v>
      </c>
      <c r="AY152" s="191" t="s">
        <v>151</v>
      </c>
    </row>
    <row r="153" spans="2:65" s="1" customFormat="1" ht="31.5" customHeight="1">
      <c r="B153" s="36"/>
      <c r="C153" s="168" t="s">
        <v>235</v>
      </c>
      <c r="D153" s="168" t="s">
        <v>152</v>
      </c>
      <c r="E153" s="169" t="s">
        <v>236</v>
      </c>
      <c r="F153" s="282" t="s">
        <v>237</v>
      </c>
      <c r="G153" s="282"/>
      <c r="H153" s="282"/>
      <c r="I153" s="282"/>
      <c r="J153" s="170" t="s">
        <v>238</v>
      </c>
      <c r="K153" s="171">
        <v>290.5</v>
      </c>
      <c r="L153" s="172">
        <v>0</v>
      </c>
      <c r="M153" s="284">
        <v>0</v>
      </c>
      <c r="N153" s="285"/>
      <c r="O153" s="285"/>
      <c r="P153" s="283">
        <f>ROUND(V153*K153,2)</f>
        <v>0</v>
      </c>
      <c r="Q153" s="283"/>
      <c r="R153" s="38"/>
      <c r="T153" s="173" t="s">
        <v>23</v>
      </c>
      <c r="U153" s="45" t="s">
        <v>45</v>
      </c>
      <c r="V153" s="125">
        <f>L153+M153</f>
        <v>0</v>
      </c>
      <c r="W153" s="125">
        <f>ROUND(L153*K153,2)</f>
        <v>0</v>
      </c>
      <c r="X153" s="125">
        <f>ROUND(M153*K153,2)</f>
        <v>0</v>
      </c>
      <c r="Y153" s="37"/>
      <c r="Z153" s="174">
        <f>Y153*K153</f>
        <v>0</v>
      </c>
      <c r="AA153" s="174">
        <v>0</v>
      </c>
      <c r="AB153" s="174">
        <f>AA153*K153</f>
        <v>0</v>
      </c>
      <c r="AC153" s="174">
        <v>0</v>
      </c>
      <c r="AD153" s="175">
        <f>AC153*K153</f>
        <v>0</v>
      </c>
      <c r="AR153" s="19" t="s">
        <v>156</v>
      </c>
      <c r="AT153" s="19" t="s">
        <v>152</v>
      </c>
      <c r="AU153" s="19" t="s">
        <v>90</v>
      </c>
      <c r="AY153" s="19" t="s">
        <v>151</v>
      </c>
      <c r="BE153" s="112">
        <f>IF(U153="základní",P153,0)</f>
        <v>0</v>
      </c>
      <c r="BF153" s="112">
        <f>IF(U153="snížená",P153,0)</f>
        <v>0</v>
      </c>
      <c r="BG153" s="112">
        <f>IF(U153="zákl. přenesená",P153,0)</f>
        <v>0</v>
      </c>
      <c r="BH153" s="112">
        <f>IF(U153="sníž. přenesená",P153,0)</f>
        <v>0</v>
      </c>
      <c r="BI153" s="112">
        <f>IF(U153="nulová",P153,0)</f>
        <v>0</v>
      </c>
      <c r="BJ153" s="19" t="s">
        <v>90</v>
      </c>
      <c r="BK153" s="112">
        <f>ROUND(V153*K153,2)</f>
        <v>0</v>
      </c>
      <c r="BL153" s="19" t="s">
        <v>156</v>
      </c>
      <c r="BM153" s="19" t="s">
        <v>188</v>
      </c>
    </row>
    <row r="154" spans="2:65" s="1" customFormat="1" ht="22.5" customHeight="1">
      <c r="B154" s="36"/>
      <c r="C154" s="37"/>
      <c r="D154" s="37"/>
      <c r="E154" s="37"/>
      <c r="F154" s="286" t="s">
        <v>211</v>
      </c>
      <c r="G154" s="287"/>
      <c r="H154" s="287"/>
      <c r="I154" s="287"/>
      <c r="J154" s="37"/>
      <c r="K154" s="37"/>
      <c r="L154" s="37"/>
      <c r="M154" s="37"/>
      <c r="N154" s="37"/>
      <c r="O154" s="37"/>
      <c r="P154" s="37"/>
      <c r="Q154" s="37"/>
      <c r="R154" s="38"/>
      <c r="T154" s="142"/>
      <c r="U154" s="37"/>
      <c r="V154" s="37"/>
      <c r="W154" s="37"/>
      <c r="X154" s="37"/>
      <c r="Y154" s="37"/>
      <c r="Z154" s="37"/>
      <c r="AA154" s="37"/>
      <c r="AB154" s="37"/>
      <c r="AC154" s="37"/>
      <c r="AD154" s="79"/>
      <c r="AT154" s="19" t="s">
        <v>158</v>
      </c>
      <c r="AU154" s="19" t="s">
        <v>90</v>
      </c>
    </row>
    <row r="155" spans="2:65" s="8" customFormat="1" ht="37.35" customHeight="1">
      <c r="B155" s="157"/>
      <c r="C155" s="158"/>
      <c r="D155" s="159" t="s">
        <v>194</v>
      </c>
      <c r="E155" s="159"/>
      <c r="F155" s="159"/>
      <c r="G155" s="159"/>
      <c r="H155" s="159"/>
      <c r="I155" s="159"/>
      <c r="J155" s="159"/>
      <c r="K155" s="159"/>
      <c r="L155" s="159"/>
      <c r="M155" s="299">
        <f>BK155</f>
        <v>0</v>
      </c>
      <c r="N155" s="300"/>
      <c r="O155" s="300"/>
      <c r="P155" s="300"/>
      <c r="Q155" s="300"/>
      <c r="R155" s="160"/>
      <c r="T155" s="161"/>
      <c r="U155" s="158"/>
      <c r="V155" s="158"/>
      <c r="W155" s="162">
        <f>SUM(W156:W186)</f>
        <v>0</v>
      </c>
      <c r="X155" s="162">
        <f>SUM(X156:X186)</f>
        <v>0</v>
      </c>
      <c r="Y155" s="158"/>
      <c r="Z155" s="163">
        <f>SUM(Z156:Z186)</f>
        <v>0</v>
      </c>
      <c r="AA155" s="158"/>
      <c r="AB155" s="163">
        <f>SUM(AB156:AB186)</f>
        <v>0</v>
      </c>
      <c r="AC155" s="158"/>
      <c r="AD155" s="164">
        <f>SUM(AD156:AD186)</f>
        <v>0</v>
      </c>
      <c r="AR155" s="165" t="s">
        <v>90</v>
      </c>
      <c r="AT155" s="166" t="s">
        <v>81</v>
      </c>
      <c r="AU155" s="166" t="s">
        <v>82</v>
      </c>
      <c r="AY155" s="165" t="s">
        <v>151</v>
      </c>
      <c r="BK155" s="167">
        <f>SUM(BK156:BK186)</f>
        <v>0</v>
      </c>
    </row>
    <row r="156" spans="2:65" s="1" customFormat="1" ht="31.5" customHeight="1">
      <c r="B156" s="36"/>
      <c r="C156" s="168" t="s">
        <v>90</v>
      </c>
      <c r="D156" s="168" t="s">
        <v>152</v>
      </c>
      <c r="E156" s="169" t="s">
        <v>239</v>
      </c>
      <c r="F156" s="282" t="s">
        <v>240</v>
      </c>
      <c r="G156" s="282"/>
      <c r="H156" s="282"/>
      <c r="I156" s="282"/>
      <c r="J156" s="170" t="s">
        <v>241</v>
      </c>
      <c r="K156" s="171">
        <v>5</v>
      </c>
      <c r="L156" s="172">
        <v>0</v>
      </c>
      <c r="M156" s="284">
        <v>0</v>
      </c>
      <c r="N156" s="285"/>
      <c r="O156" s="285"/>
      <c r="P156" s="283">
        <f>ROUND(V156*K156,2)</f>
        <v>0</v>
      </c>
      <c r="Q156" s="283"/>
      <c r="R156" s="38"/>
      <c r="T156" s="173" t="s">
        <v>23</v>
      </c>
      <c r="U156" s="45" t="s">
        <v>45</v>
      </c>
      <c r="V156" s="125">
        <f>L156+M156</f>
        <v>0</v>
      </c>
      <c r="W156" s="125">
        <f>ROUND(L156*K156,2)</f>
        <v>0</v>
      </c>
      <c r="X156" s="125">
        <f>ROUND(M156*K156,2)</f>
        <v>0</v>
      </c>
      <c r="Y156" s="37"/>
      <c r="Z156" s="174">
        <f>Y156*K156</f>
        <v>0</v>
      </c>
      <c r="AA156" s="174">
        <v>0</v>
      </c>
      <c r="AB156" s="174">
        <f>AA156*K156</f>
        <v>0</v>
      </c>
      <c r="AC156" s="174">
        <v>0</v>
      </c>
      <c r="AD156" s="175">
        <f>AC156*K156</f>
        <v>0</v>
      </c>
      <c r="AR156" s="19" t="s">
        <v>156</v>
      </c>
      <c r="AT156" s="19" t="s">
        <v>152</v>
      </c>
      <c r="AU156" s="19" t="s">
        <v>90</v>
      </c>
      <c r="AY156" s="19" t="s">
        <v>151</v>
      </c>
      <c r="BE156" s="112">
        <f>IF(U156="základní",P156,0)</f>
        <v>0</v>
      </c>
      <c r="BF156" s="112">
        <f>IF(U156="snížená",P156,0)</f>
        <v>0</v>
      </c>
      <c r="BG156" s="112">
        <f>IF(U156="zákl. přenesená",P156,0)</f>
        <v>0</v>
      </c>
      <c r="BH156" s="112">
        <f>IF(U156="sníž. přenesená",P156,0)</f>
        <v>0</v>
      </c>
      <c r="BI156" s="112">
        <f>IF(U156="nulová",P156,0)</f>
        <v>0</v>
      </c>
      <c r="BJ156" s="19" t="s">
        <v>90</v>
      </c>
      <c r="BK156" s="112">
        <f>ROUND(V156*K156,2)</f>
        <v>0</v>
      </c>
      <c r="BL156" s="19" t="s">
        <v>156</v>
      </c>
      <c r="BM156" s="19" t="s">
        <v>242</v>
      </c>
    </row>
    <row r="157" spans="2:65" s="9" customFormat="1" ht="22.5" customHeight="1">
      <c r="B157" s="176"/>
      <c r="C157" s="177"/>
      <c r="D157" s="177"/>
      <c r="E157" s="178" t="s">
        <v>23</v>
      </c>
      <c r="F157" s="292" t="s">
        <v>170</v>
      </c>
      <c r="G157" s="293"/>
      <c r="H157" s="293"/>
      <c r="I157" s="293"/>
      <c r="J157" s="177"/>
      <c r="K157" s="179">
        <v>5</v>
      </c>
      <c r="L157" s="177"/>
      <c r="M157" s="177"/>
      <c r="N157" s="177"/>
      <c r="O157" s="177"/>
      <c r="P157" s="177"/>
      <c r="Q157" s="177"/>
      <c r="R157" s="180"/>
      <c r="T157" s="181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82"/>
      <c r="AT157" s="183" t="s">
        <v>159</v>
      </c>
      <c r="AU157" s="183" t="s">
        <v>90</v>
      </c>
      <c r="AV157" s="9" t="s">
        <v>108</v>
      </c>
      <c r="AW157" s="9" t="s">
        <v>7</v>
      </c>
      <c r="AX157" s="9" t="s">
        <v>82</v>
      </c>
      <c r="AY157" s="183" t="s">
        <v>151</v>
      </c>
    </row>
    <row r="158" spans="2:65" s="10" customFormat="1" ht="22.5" customHeight="1">
      <c r="B158" s="184"/>
      <c r="C158" s="185"/>
      <c r="D158" s="185"/>
      <c r="E158" s="186" t="s">
        <v>23</v>
      </c>
      <c r="F158" s="290" t="s">
        <v>160</v>
      </c>
      <c r="G158" s="291"/>
      <c r="H158" s="291"/>
      <c r="I158" s="291"/>
      <c r="J158" s="185"/>
      <c r="K158" s="187">
        <v>5</v>
      </c>
      <c r="L158" s="185"/>
      <c r="M158" s="185"/>
      <c r="N158" s="185"/>
      <c r="O158" s="185"/>
      <c r="P158" s="185"/>
      <c r="Q158" s="185"/>
      <c r="R158" s="188"/>
      <c r="T158" s="189"/>
      <c r="U158" s="185"/>
      <c r="V158" s="185"/>
      <c r="W158" s="185"/>
      <c r="X158" s="185"/>
      <c r="Y158" s="185"/>
      <c r="Z158" s="185"/>
      <c r="AA158" s="185"/>
      <c r="AB158" s="185"/>
      <c r="AC158" s="185"/>
      <c r="AD158" s="190"/>
      <c r="AT158" s="191" t="s">
        <v>159</v>
      </c>
      <c r="AU158" s="191" t="s">
        <v>90</v>
      </c>
      <c r="AV158" s="10" t="s">
        <v>156</v>
      </c>
      <c r="AW158" s="10" t="s">
        <v>7</v>
      </c>
      <c r="AX158" s="10" t="s">
        <v>90</v>
      </c>
      <c r="AY158" s="191" t="s">
        <v>151</v>
      </c>
    </row>
    <row r="159" spans="2:65" s="1" customFormat="1" ht="44.25" customHeight="1">
      <c r="B159" s="36"/>
      <c r="C159" s="168" t="s">
        <v>108</v>
      </c>
      <c r="D159" s="168" t="s">
        <v>152</v>
      </c>
      <c r="E159" s="169" t="s">
        <v>243</v>
      </c>
      <c r="F159" s="282" t="s">
        <v>244</v>
      </c>
      <c r="G159" s="282"/>
      <c r="H159" s="282"/>
      <c r="I159" s="282"/>
      <c r="J159" s="170" t="s">
        <v>241</v>
      </c>
      <c r="K159" s="171">
        <v>1</v>
      </c>
      <c r="L159" s="172">
        <v>0</v>
      </c>
      <c r="M159" s="284">
        <v>0</v>
      </c>
      <c r="N159" s="285"/>
      <c r="O159" s="285"/>
      <c r="P159" s="283">
        <f>ROUND(V159*K159,2)</f>
        <v>0</v>
      </c>
      <c r="Q159" s="283"/>
      <c r="R159" s="38"/>
      <c r="T159" s="173" t="s">
        <v>23</v>
      </c>
      <c r="U159" s="45" t="s">
        <v>45</v>
      </c>
      <c r="V159" s="125">
        <f>L159+M159</f>
        <v>0</v>
      </c>
      <c r="W159" s="125">
        <f>ROUND(L159*K159,2)</f>
        <v>0</v>
      </c>
      <c r="X159" s="125">
        <f>ROUND(M159*K159,2)</f>
        <v>0</v>
      </c>
      <c r="Y159" s="37"/>
      <c r="Z159" s="174">
        <f>Y159*K159</f>
        <v>0</v>
      </c>
      <c r="AA159" s="174">
        <v>0</v>
      </c>
      <c r="AB159" s="174">
        <f>AA159*K159</f>
        <v>0</v>
      </c>
      <c r="AC159" s="174">
        <v>0</v>
      </c>
      <c r="AD159" s="175">
        <f>AC159*K159</f>
        <v>0</v>
      </c>
      <c r="AR159" s="19" t="s">
        <v>156</v>
      </c>
      <c r="AT159" s="19" t="s">
        <v>152</v>
      </c>
      <c r="AU159" s="19" t="s">
        <v>90</v>
      </c>
      <c r="AY159" s="19" t="s">
        <v>151</v>
      </c>
      <c r="BE159" s="112">
        <f>IF(U159="základní",P159,0)</f>
        <v>0</v>
      </c>
      <c r="BF159" s="112">
        <f>IF(U159="snížená",P159,0)</f>
        <v>0</v>
      </c>
      <c r="BG159" s="112">
        <f>IF(U159="zákl. přenesená",P159,0)</f>
        <v>0</v>
      </c>
      <c r="BH159" s="112">
        <f>IF(U159="sníž. přenesená",P159,0)</f>
        <v>0</v>
      </c>
      <c r="BI159" s="112">
        <f>IF(U159="nulová",P159,0)</f>
        <v>0</v>
      </c>
      <c r="BJ159" s="19" t="s">
        <v>90</v>
      </c>
      <c r="BK159" s="112">
        <f>ROUND(V159*K159,2)</f>
        <v>0</v>
      </c>
      <c r="BL159" s="19" t="s">
        <v>156</v>
      </c>
      <c r="BM159" s="19" t="s">
        <v>245</v>
      </c>
    </row>
    <row r="160" spans="2:65" s="1" customFormat="1" ht="31.5" customHeight="1">
      <c r="B160" s="36"/>
      <c r="C160" s="168" t="s">
        <v>163</v>
      </c>
      <c r="D160" s="168" t="s">
        <v>152</v>
      </c>
      <c r="E160" s="169" t="s">
        <v>246</v>
      </c>
      <c r="F160" s="282" t="s">
        <v>247</v>
      </c>
      <c r="G160" s="282"/>
      <c r="H160" s="282"/>
      <c r="I160" s="282"/>
      <c r="J160" s="170" t="s">
        <v>238</v>
      </c>
      <c r="K160" s="171">
        <v>61.5</v>
      </c>
      <c r="L160" s="172">
        <v>0</v>
      </c>
      <c r="M160" s="284">
        <v>0</v>
      </c>
      <c r="N160" s="285"/>
      <c r="O160" s="285"/>
      <c r="P160" s="283">
        <f>ROUND(V160*K160,2)</f>
        <v>0</v>
      </c>
      <c r="Q160" s="283"/>
      <c r="R160" s="38"/>
      <c r="T160" s="173" t="s">
        <v>23</v>
      </c>
      <c r="U160" s="45" t="s">
        <v>45</v>
      </c>
      <c r="V160" s="125">
        <f>L160+M160</f>
        <v>0</v>
      </c>
      <c r="W160" s="125">
        <f>ROUND(L160*K160,2)</f>
        <v>0</v>
      </c>
      <c r="X160" s="125">
        <f>ROUND(M160*K160,2)</f>
        <v>0</v>
      </c>
      <c r="Y160" s="37"/>
      <c r="Z160" s="174">
        <f>Y160*K160</f>
        <v>0</v>
      </c>
      <c r="AA160" s="174">
        <v>0</v>
      </c>
      <c r="AB160" s="174">
        <f>AA160*K160</f>
        <v>0</v>
      </c>
      <c r="AC160" s="174">
        <v>0</v>
      </c>
      <c r="AD160" s="175">
        <f>AC160*K160</f>
        <v>0</v>
      </c>
      <c r="AR160" s="19" t="s">
        <v>156</v>
      </c>
      <c r="AT160" s="19" t="s">
        <v>152</v>
      </c>
      <c r="AU160" s="19" t="s">
        <v>90</v>
      </c>
      <c r="AY160" s="19" t="s">
        <v>151</v>
      </c>
      <c r="BE160" s="112">
        <f>IF(U160="základní",P160,0)</f>
        <v>0</v>
      </c>
      <c r="BF160" s="112">
        <f>IF(U160="snížená",P160,0)</f>
        <v>0</v>
      </c>
      <c r="BG160" s="112">
        <f>IF(U160="zákl. přenesená",P160,0)</f>
        <v>0</v>
      </c>
      <c r="BH160" s="112">
        <f>IF(U160="sníž. přenesená",P160,0)</f>
        <v>0</v>
      </c>
      <c r="BI160" s="112">
        <f>IF(U160="nulová",P160,0)</f>
        <v>0</v>
      </c>
      <c r="BJ160" s="19" t="s">
        <v>90</v>
      </c>
      <c r="BK160" s="112">
        <f>ROUND(V160*K160,2)</f>
        <v>0</v>
      </c>
      <c r="BL160" s="19" t="s">
        <v>156</v>
      </c>
      <c r="BM160" s="19" t="s">
        <v>248</v>
      </c>
    </row>
    <row r="161" spans="2:65" s="11" customFormat="1" ht="22.5" customHeight="1">
      <c r="B161" s="200"/>
      <c r="C161" s="201"/>
      <c r="D161" s="201"/>
      <c r="E161" s="202" t="s">
        <v>23</v>
      </c>
      <c r="F161" s="303" t="s">
        <v>249</v>
      </c>
      <c r="G161" s="304"/>
      <c r="H161" s="304"/>
      <c r="I161" s="304"/>
      <c r="J161" s="201"/>
      <c r="K161" s="203" t="s">
        <v>23</v>
      </c>
      <c r="L161" s="201"/>
      <c r="M161" s="201"/>
      <c r="N161" s="201"/>
      <c r="O161" s="201"/>
      <c r="P161" s="201"/>
      <c r="Q161" s="201"/>
      <c r="R161" s="204"/>
      <c r="T161" s="205"/>
      <c r="U161" s="201"/>
      <c r="V161" s="201"/>
      <c r="W161" s="201"/>
      <c r="X161" s="201"/>
      <c r="Y161" s="201"/>
      <c r="Z161" s="201"/>
      <c r="AA161" s="201"/>
      <c r="AB161" s="201"/>
      <c r="AC161" s="201"/>
      <c r="AD161" s="206"/>
      <c r="AT161" s="207" t="s">
        <v>159</v>
      </c>
      <c r="AU161" s="207" t="s">
        <v>90</v>
      </c>
      <c r="AV161" s="11" t="s">
        <v>90</v>
      </c>
      <c r="AW161" s="11" t="s">
        <v>7</v>
      </c>
      <c r="AX161" s="11" t="s">
        <v>82</v>
      </c>
      <c r="AY161" s="207" t="s">
        <v>151</v>
      </c>
    </row>
    <row r="162" spans="2:65" s="9" customFormat="1" ht="22.5" customHeight="1">
      <c r="B162" s="176"/>
      <c r="C162" s="177"/>
      <c r="D162" s="177"/>
      <c r="E162" s="178" t="s">
        <v>23</v>
      </c>
      <c r="F162" s="288" t="s">
        <v>250</v>
      </c>
      <c r="G162" s="289"/>
      <c r="H162" s="289"/>
      <c r="I162" s="289"/>
      <c r="J162" s="177"/>
      <c r="K162" s="179">
        <v>61.5</v>
      </c>
      <c r="L162" s="177"/>
      <c r="M162" s="177"/>
      <c r="N162" s="177"/>
      <c r="O162" s="177"/>
      <c r="P162" s="177"/>
      <c r="Q162" s="177"/>
      <c r="R162" s="180"/>
      <c r="T162" s="181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82"/>
      <c r="AT162" s="183" t="s">
        <v>159</v>
      </c>
      <c r="AU162" s="183" t="s">
        <v>90</v>
      </c>
      <c r="AV162" s="9" t="s">
        <v>108</v>
      </c>
      <c r="AW162" s="9" t="s">
        <v>7</v>
      </c>
      <c r="AX162" s="9" t="s">
        <v>82</v>
      </c>
      <c r="AY162" s="183" t="s">
        <v>151</v>
      </c>
    </row>
    <row r="163" spans="2:65" s="10" customFormat="1" ht="22.5" customHeight="1">
      <c r="B163" s="184"/>
      <c r="C163" s="185"/>
      <c r="D163" s="185"/>
      <c r="E163" s="186" t="s">
        <v>23</v>
      </c>
      <c r="F163" s="290" t="s">
        <v>160</v>
      </c>
      <c r="G163" s="291"/>
      <c r="H163" s="291"/>
      <c r="I163" s="291"/>
      <c r="J163" s="185"/>
      <c r="K163" s="187">
        <v>61.5</v>
      </c>
      <c r="L163" s="185"/>
      <c r="M163" s="185"/>
      <c r="N163" s="185"/>
      <c r="O163" s="185"/>
      <c r="P163" s="185"/>
      <c r="Q163" s="185"/>
      <c r="R163" s="188"/>
      <c r="T163" s="189"/>
      <c r="U163" s="185"/>
      <c r="V163" s="185"/>
      <c r="W163" s="185"/>
      <c r="X163" s="185"/>
      <c r="Y163" s="185"/>
      <c r="Z163" s="185"/>
      <c r="AA163" s="185"/>
      <c r="AB163" s="185"/>
      <c r="AC163" s="185"/>
      <c r="AD163" s="190"/>
      <c r="AT163" s="191" t="s">
        <v>159</v>
      </c>
      <c r="AU163" s="191" t="s">
        <v>90</v>
      </c>
      <c r="AV163" s="10" t="s">
        <v>156</v>
      </c>
      <c r="AW163" s="10" t="s">
        <v>7</v>
      </c>
      <c r="AX163" s="10" t="s">
        <v>90</v>
      </c>
      <c r="AY163" s="191" t="s">
        <v>151</v>
      </c>
    </row>
    <row r="164" spans="2:65" s="1" customFormat="1" ht="22.5" customHeight="1">
      <c r="B164" s="36"/>
      <c r="C164" s="168" t="s">
        <v>156</v>
      </c>
      <c r="D164" s="168" t="s">
        <v>152</v>
      </c>
      <c r="E164" s="169" t="s">
        <v>251</v>
      </c>
      <c r="F164" s="282" t="s">
        <v>252</v>
      </c>
      <c r="G164" s="282"/>
      <c r="H164" s="282"/>
      <c r="I164" s="282"/>
      <c r="J164" s="170" t="s">
        <v>253</v>
      </c>
      <c r="K164" s="171">
        <v>148.69999999999999</v>
      </c>
      <c r="L164" s="172">
        <v>0</v>
      </c>
      <c r="M164" s="284">
        <v>0</v>
      </c>
      <c r="N164" s="285"/>
      <c r="O164" s="285"/>
      <c r="P164" s="283">
        <f>ROUND(V164*K164,2)</f>
        <v>0</v>
      </c>
      <c r="Q164" s="283"/>
      <c r="R164" s="38"/>
      <c r="T164" s="173" t="s">
        <v>23</v>
      </c>
      <c r="U164" s="45" t="s">
        <v>45</v>
      </c>
      <c r="V164" s="125">
        <f>L164+M164</f>
        <v>0</v>
      </c>
      <c r="W164" s="125">
        <f>ROUND(L164*K164,2)</f>
        <v>0</v>
      </c>
      <c r="X164" s="125">
        <f>ROUND(M164*K164,2)</f>
        <v>0</v>
      </c>
      <c r="Y164" s="37"/>
      <c r="Z164" s="174">
        <f>Y164*K164</f>
        <v>0</v>
      </c>
      <c r="AA164" s="174">
        <v>0</v>
      </c>
      <c r="AB164" s="174">
        <f>AA164*K164</f>
        <v>0</v>
      </c>
      <c r="AC164" s="174">
        <v>0</v>
      </c>
      <c r="AD164" s="175">
        <f>AC164*K164</f>
        <v>0</v>
      </c>
      <c r="AR164" s="19" t="s">
        <v>156</v>
      </c>
      <c r="AT164" s="19" t="s">
        <v>152</v>
      </c>
      <c r="AU164" s="19" t="s">
        <v>90</v>
      </c>
      <c r="AY164" s="19" t="s">
        <v>151</v>
      </c>
      <c r="BE164" s="112">
        <f>IF(U164="základní",P164,0)</f>
        <v>0</v>
      </c>
      <c r="BF164" s="112">
        <f>IF(U164="snížená",P164,0)</f>
        <v>0</v>
      </c>
      <c r="BG164" s="112">
        <f>IF(U164="zákl. přenesená",P164,0)</f>
        <v>0</v>
      </c>
      <c r="BH164" s="112">
        <f>IF(U164="sníž. přenesená",P164,0)</f>
        <v>0</v>
      </c>
      <c r="BI164" s="112">
        <f>IF(U164="nulová",P164,0)</f>
        <v>0</v>
      </c>
      <c r="BJ164" s="19" t="s">
        <v>90</v>
      </c>
      <c r="BK164" s="112">
        <f>ROUND(V164*K164,2)</f>
        <v>0</v>
      </c>
      <c r="BL164" s="19" t="s">
        <v>156</v>
      </c>
      <c r="BM164" s="19" t="s">
        <v>254</v>
      </c>
    </row>
    <row r="165" spans="2:65" s="1" customFormat="1" ht="22.5" customHeight="1">
      <c r="B165" s="36"/>
      <c r="C165" s="37"/>
      <c r="D165" s="37"/>
      <c r="E165" s="37"/>
      <c r="F165" s="286" t="s">
        <v>255</v>
      </c>
      <c r="G165" s="287"/>
      <c r="H165" s="287"/>
      <c r="I165" s="287"/>
      <c r="J165" s="37"/>
      <c r="K165" s="37"/>
      <c r="L165" s="37"/>
      <c r="M165" s="37"/>
      <c r="N165" s="37"/>
      <c r="O165" s="37"/>
      <c r="P165" s="37"/>
      <c r="Q165" s="37"/>
      <c r="R165" s="38"/>
      <c r="T165" s="142"/>
      <c r="U165" s="37"/>
      <c r="V165" s="37"/>
      <c r="W165" s="37"/>
      <c r="X165" s="37"/>
      <c r="Y165" s="37"/>
      <c r="Z165" s="37"/>
      <c r="AA165" s="37"/>
      <c r="AB165" s="37"/>
      <c r="AC165" s="37"/>
      <c r="AD165" s="79"/>
      <c r="AT165" s="19" t="s">
        <v>158</v>
      </c>
      <c r="AU165" s="19" t="s">
        <v>90</v>
      </c>
    </row>
    <row r="166" spans="2:65" s="1" customFormat="1" ht="31.5" customHeight="1">
      <c r="B166" s="36"/>
      <c r="C166" s="168" t="s">
        <v>170</v>
      </c>
      <c r="D166" s="168" t="s">
        <v>152</v>
      </c>
      <c r="E166" s="169" t="s">
        <v>256</v>
      </c>
      <c r="F166" s="282" t="s">
        <v>257</v>
      </c>
      <c r="G166" s="282"/>
      <c r="H166" s="282"/>
      <c r="I166" s="282"/>
      <c r="J166" s="170" t="s">
        <v>238</v>
      </c>
      <c r="K166" s="171">
        <v>14.7</v>
      </c>
      <c r="L166" s="172">
        <v>0</v>
      </c>
      <c r="M166" s="284">
        <v>0</v>
      </c>
      <c r="N166" s="285"/>
      <c r="O166" s="285"/>
      <c r="P166" s="283">
        <f>ROUND(V166*K166,2)</f>
        <v>0</v>
      </c>
      <c r="Q166" s="283"/>
      <c r="R166" s="38"/>
      <c r="T166" s="173" t="s">
        <v>23</v>
      </c>
      <c r="U166" s="45" t="s">
        <v>45</v>
      </c>
      <c r="V166" s="125">
        <f>L166+M166</f>
        <v>0</v>
      </c>
      <c r="W166" s="125">
        <f>ROUND(L166*K166,2)</f>
        <v>0</v>
      </c>
      <c r="X166" s="125">
        <f>ROUND(M166*K166,2)</f>
        <v>0</v>
      </c>
      <c r="Y166" s="37"/>
      <c r="Z166" s="174">
        <f>Y166*K166</f>
        <v>0</v>
      </c>
      <c r="AA166" s="174">
        <v>0</v>
      </c>
      <c r="AB166" s="174">
        <f>AA166*K166</f>
        <v>0</v>
      </c>
      <c r="AC166" s="174">
        <v>0</v>
      </c>
      <c r="AD166" s="175">
        <f>AC166*K166</f>
        <v>0</v>
      </c>
      <c r="AR166" s="19" t="s">
        <v>156</v>
      </c>
      <c r="AT166" s="19" t="s">
        <v>152</v>
      </c>
      <c r="AU166" s="19" t="s">
        <v>90</v>
      </c>
      <c r="AY166" s="19" t="s">
        <v>151</v>
      </c>
      <c r="BE166" s="112">
        <f>IF(U166="základní",P166,0)</f>
        <v>0</v>
      </c>
      <c r="BF166" s="112">
        <f>IF(U166="snížená",P166,0)</f>
        <v>0</v>
      </c>
      <c r="BG166" s="112">
        <f>IF(U166="zákl. přenesená",P166,0)</f>
        <v>0</v>
      </c>
      <c r="BH166" s="112">
        <f>IF(U166="sníž. přenesená",P166,0)</f>
        <v>0</v>
      </c>
      <c r="BI166" s="112">
        <f>IF(U166="nulová",P166,0)</f>
        <v>0</v>
      </c>
      <c r="BJ166" s="19" t="s">
        <v>90</v>
      </c>
      <c r="BK166" s="112">
        <f>ROUND(V166*K166,2)</f>
        <v>0</v>
      </c>
      <c r="BL166" s="19" t="s">
        <v>156</v>
      </c>
      <c r="BM166" s="19" t="s">
        <v>258</v>
      </c>
    </row>
    <row r="167" spans="2:65" s="1" customFormat="1" ht="22.5" customHeight="1">
      <c r="B167" s="36"/>
      <c r="C167" s="37"/>
      <c r="D167" s="37"/>
      <c r="E167" s="37"/>
      <c r="F167" s="286" t="s">
        <v>259</v>
      </c>
      <c r="G167" s="287"/>
      <c r="H167" s="287"/>
      <c r="I167" s="287"/>
      <c r="J167" s="37"/>
      <c r="K167" s="37"/>
      <c r="L167" s="37"/>
      <c r="M167" s="37"/>
      <c r="N167" s="37"/>
      <c r="O167" s="37"/>
      <c r="P167" s="37"/>
      <c r="Q167" s="37"/>
      <c r="R167" s="38"/>
      <c r="T167" s="142"/>
      <c r="U167" s="37"/>
      <c r="V167" s="37"/>
      <c r="W167" s="37"/>
      <c r="X167" s="37"/>
      <c r="Y167" s="37"/>
      <c r="Z167" s="37"/>
      <c r="AA167" s="37"/>
      <c r="AB167" s="37"/>
      <c r="AC167" s="37"/>
      <c r="AD167" s="79"/>
      <c r="AT167" s="19" t="s">
        <v>158</v>
      </c>
      <c r="AU167" s="19" t="s">
        <v>90</v>
      </c>
    </row>
    <row r="168" spans="2:65" s="9" customFormat="1" ht="22.5" customHeight="1">
      <c r="B168" s="176"/>
      <c r="C168" s="177"/>
      <c r="D168" s="177"/>
      <c r="E168" s="178" t="s">
        <v>23</v>
      </c>
      <c r="F168" s="288" t="s">
        <v>260</v>
      </c>
      <c r="G168" s="289"/>
      <c r="H168" s="289"/>
      <c r="I168" s="289"/>
      <c r="J168" s="177"/>
      <c r="K168" s="179">
        <v>14.7</v>
      </c>
      <c r="L168" s="177"/>
      <c r="M168" s="177"/>
      <c r="N168" s="177"/>
      <c r="O168" s="177"/>
      <c r="P168" s="177"/>
      <c r="Q168" s="177"/>
      <c r="R168" s="180"/>
      <c r="T168" s="181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82"/>
      <c r="AT168" s="183" t="s">
        <v>159</v>
      </c>
      <c r="AU168" s="183" t="s">
        <v>90</v>
      </c>
      <c r="AV168" s="9" t="s">
        <v>108</v>
      </c>
      <c r="AW168" s="9" t="s">
        <v>7</v>
      </c>
      <c r="AX168" s="9" t="s">
        <v>82</v>
      </c>
      <c r="AY168" s="183" t="s">
        <v>151</v>
      </c>
    </row>
    <row r="169" spans="2:65" s="10" customFormat="1" ht="22.5" customHeight="1">
      <c r="B169" s="184"/>
      <c r="C169" s="185"/>
      <c r="D169" s="185"/>
      <c r="E169" s="186" t="s">
        <v>23</v>
      </c>
      <c r="F169" s="290" t="s">
        <v>160</v>
      </c>
      <c r="G169" s="291"/>
      <c r="H169" s="291"/>
      <c r="I169" s="291"/>
      <c r="J169" s="185"/>
      <c r="K169" s="187">
        <v>14.7</v>
      </c>
      <c r="L169" s="185"/>
      <c r="M169" s="185"/>
      <c r="N169" s="185"/>
      <c r="O169" s="185"/>
      <c r="P169" s="185"/>
      <c r="Q169" s="185"/>
      <c r="R169" s="188"/>
      <c r="T169" s="189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90"/>
      <c r="AT169" s="191" t="s">
        <v>159</v>
      </c>
      <c r="AU169" s="191" t="s">
        <v>90</v>
      </c>
      <c r="AV169" s="10" t="s">
        <v>156</v>
      </c>
      <c r="AW169" s="10" t="s">
        <v>7</v>
      </c>
      <c r="AX169" s="10" t="s">
        <v>90</v>
      </c>
      <c r="AY169" s="191" t="s">
        <v>151</v>
      </c>
    </row>
    <row r="170" spans="2:65" s="1" customFormat="1" ht="22.5" customHeight="1">
      <c r="B170" s="36"/>
      <c r="C170" s="168" t="s">
        <v>166</v>
      </c>
      <c r="D170" s="168" t="s">
        <v>152</v>
      </c>
      <c r="E170" s="169" t="s">
        <v>261</v>
      </c>
      <c r="F170" s="282" t="s">
        <v>262</v>
      </c>
      <c r="G170" s="282"/>
      <c r="H170" s="282"/>
      <c r="I170" s="282"/>
      <c r="J170" s="170" t="s">
        <v>207</v>
      </c>
      <c r="K170" s="171">
        <v>0.27</v>
      </c>
      <c r="L170" s="172">
        <v>0</v>
      </c>
      <c r="M170" s="284">
        <v>0</v>
      </c>
      <c r="N170" s="285"/>
      <c r="O170" s="285"/>
      <c r="P170" s="283">
        <f>ROUND(V170*K170,2)</f>
        <v>0</v>
      </c>
      <c r="Q170" s="283"/>
      <c r="R170" s="38"/>
      <c r="T170" s="173" t="s">
        <v>23</v>
      </c>
      <c r="U170" s="45" t="s">
        <v>45</v>
      </c>
      <c r="V170" s="125">
        <f>L170+M170</f>
        <v>0</v>
      </c>
      <c r="W170" s="125">
        <f>ROUND(L170*K170,2)</f>
        <v>0</v>
      </c>
      <c r="X170" s="125">
        <f>ROUND(M170*K170,2)</f>
        <v>0</v>
      </c>
      <c r="Y170" s="37"/>
      <c r="Z170" s="174">
        <f>Y170*K170</f>
        <v>0</v>
      </c>
      <c r="AA170" s="174">
        <v>0</v>
      </c>
      <c r="AB170" s="174">
        <f>AA170*K170</f>
        <v>0</v>
      </c>
      <c r="AC170" s="174">
        <v>0</v>
      </c>
      <c r="AD170" s="175">
        <f>AC170*K170</f>
        <v>0</v>
      </c>
      <c r="AR170" s="19" t="s">
        <v>156</v>
      </c>
      <c r="AT170" s="19" t="s">
        <v>152</v>
      </c>
      <c r="AU170" s="19" t="s">
        <v>90</v>
      </c>
      <c r="AY170" s="19" t="s">
        <v>151</v>
      </c>
      <c r="BE170" s="112">
        <f>IF(U170="základní",P170,0)</f>
        <v>0</v>
      </c>
      <c r="BF170" s="112">
        <f>IF(U170="snížená",P170,0)</f>
        <v>0</v>
      </c>
      <c r="BG170" s="112">
        <f>IF(U170="zákl. přenesená",P170,0)</f>
        <v>0</v>
      </c>
      <c r="BH170" s="112">
        <f>IF(U170="sníž. přenesená",P170,0)</f>
        <v>0</v>
      </c>
      <c r="BI170" s="112">
        <f>IF(U170="nulová",P170,0)</f>
        <v>0</v>
      </c>
      <c r="BJ170" s="19" t="s">
        <v>90</v>
      </c>
      <c r="BK170" s="112">
        <f>ROUND(V170*K170,2)</f>
        <v>0</v>
      </c>
      <c r="BL170" s="19" t="s">
        <v>156</v>
      </c>
      <c r="BM170" s="19" t="s">
        <v>263</v>
      </c>
    </row>
    <row r="171" spans="2:65" s="1" customFormat="1" ht="22.5" customHeight="1">
      <c r="B171" s="36"/>
      <c r="C171" s="37"/>
      <c r="D171" s="37"/>
      <c r="E171" s="37"/>
      <c r="F171" s="286" t="s">
        <v>264</v>
      </c>
      <c r="G171" s="287"/>
      <c r="H171" s="287"/>
      <c r="I171" s="287"/>
      <c r="J171" s="37"/>
      <c r="K171" s="37"/>
      <c r="L171" s="37"/>
      <c r="M171" s="37"/>
      <c r="N171" s="37"/>
      <c r="O171" s="37"/>
      <c r="P171" s="37"/>
      <c r="Q171" s="37"/>
      <c r="R171" s="38"/>
      <c r="T171" s="142"/>
      <c r="U171" s="37"/>
      <c r="V171" s="37"/>
      <c r="W171" s="37"/>
      <c r="X171" s="37"/>
      <c r="Y171" s="37"/>
      <c r="Z171" s="37"/>
      <c r="AA171" s="37"/>
      <c r="AB171" s="37"/>
      <c r="AC171" s="37"/>
      <c r="AD171" s="79"/>
      <c r="AT171" s="19" t="s">
        <v>158</v>
      </c>
      <c r="AU171" s="19" t="s">
        <v>90</v>
      </c>
    </row>
    <row r="172" spans="2:65" s="1" customFormat="1" ht="31.5" customHeight="1">
      <c r="B172" s="36"/>
      <c r="C172" s="168" t="s">
        <v>228</v>
      </c>
      <c r="D172" s="168" t="s">
        <v>152</v>
      </c>
      <c r="E172" s="169" t="s">
        <v>265</v>
      </c>
      <c r="F172" s="282" t="s">
        <v>266</v>
      </c>
      <c r="G172" s="282"/>
      <c r="H172" s="282"/>
      <c r="I172" s="282"/>
      <c r="J172" s="170" t="s">
        <v>253</v>
      </c>
      <c r="K172" s="171">
        <v>1</v>
      </c>
      <c r="L172" s="172">
        <v>0</v>
      </c>
      <c r="M172" s="284">
        <v>0</v>
      </c>
      <c r="N172" s="285"/>
      <c r="O172" s="285"/>
      <c r="P172" s="283">
        <f>ROUND(V172*K172,2)</f>
        <v>0</v>
      </c>
      <c r="Q172" s="283"/>
      <c r="R172" s="38"/>
      <c r="T172" s="173" t="s">
        <v>23</v>
      </c>
      <c r="U172" s="45" t="s">
        <v>45</v>
      </c>
      <c r="V172" s="125">
        <f>L172+M172</f>
        <v>0</v>
      </c>
      <c r="W172" s="125">
        <f>ROUND(L172*K172,2)</f>
        <v>0</v>
      </c>
      <c r="X172" s="125">
        <f>ROUND(M172*K172,2)</f>
        <v>0</v>
      </c>
      <c r="Y172" s="37"/>
      <c r="Z172" s="174">
        <f>Y172*K172</f>
        <v>0</v>
      </c>
      <c r="AA172" s="174">
        <v>0</v>
      </c>
      <c r="AB172" s="174">
        <f>AA172*K172</f>
        <v>0</v>
      </c>
      <c r="AC172" s="174">
        <v>0</v>
      </c>
      <c r="AD172" s="175">
        <f>AC172*K172</f>
        <v>0</v>
      </c>
      <c r="AR172" s="19" t="s">
        <v>156</v>
      </c>
      <c r="AT172" s="19" t="s">
        <v>152</v>
      </c>
      <c r="AU172" s="19" t="s">
        <v>90</v>
      </c>
      <c r="AY172" s="19" t="s">
        <v>151</v>
      </c>
      <c r="BE172" s="112">
        <f>IF(U172="základní",P172,0)</f>
        <v>0</v>
      </c>
      <c r="BF172" s="112">
        <f>IF(U172="snížená",P172,0)</f>
        <v>0</v>
      </c>
      <c r="BG172" s="112">
        <f>IF(U172="zákl. přenesená",P172,0)</f>
        <v>0</v>
      </c>
      <c r="BH172" s="112">
        <f>IF(U172="sníž. přenesená",P172,0)</f>
        <v>0</v>
      </c>
      <c r="BI172" s="112">
        <f>IF(U172="nulová",P172,0)</f>
        <v>0</v>
      </c>
      <c r="BJ172" s="19" t="s">
        <v>90</v>
      </c>
      <c r="BK172" s="112">
        <f>ROUND(V172*K172,2)</f>
        <v>0</v>
      </c>
      <c r="BL172" s="19" t="s">
        <v>156</v>
      </c>
      <c r="BM172" s="19" t="s">
        <v>267</v>
      </c>
    </row>
    <row r="173" spans="2:65" s="9" customFormat="1" ht="22.5" customHeight="1">
      <c r="B173" s="176"/>
      <c r="C173" s="177"/>
      <c r="D173" s="177"/>
      <c r="E173" s="178" t="s">
        <v>23</v>
      </c>
      <c r="F173" s="292" t="s">
        <v>268</v>
      </c>
      <c r="G173" s="293"/>
      <c r="H173" s="293"/>
      <c r="I173" s="293"/>
      <c r="J173" s="177"/>
      <c r="K173" s="179">
        <v>1</v>
      </c>
      <c r="L173" s="177"/>
      <c r="M173" s="177"/>
      <c r="N173" s="177"/>
      <c r="O173" s="177"/>
      <c r="P173" s="177"/>
      <c r="Q173" s="177"/>
      <c r="R173" s="180"/>
      <c r="T173" s="181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82"/>
      <c r="AT173" s="183" t="s">
        <v>159</v>
      </c>
      <c r="AU173" s="183" t="s">
        <v>90</v>
      </c>
      <c r="AV173" s="9" t="s">
        <v>108</v>
      </c>
      <c r="AW173" s="9" t="s">
        <v>7</v>
      </c>
      <c r="AX173" s="9" t="s">
        <v>82</v>
      </c>
      <c r="AY173" s="183" t="s">
        <v>151</v>
      </c>
    </row>
    <row r="174" spans="2:65" s="10" customFormat="1" ht="22.5" customHeight="1">
      <c r="B174" s="184"/>
      <c r="C174" s="185"/>
      <c r="D174" s="185"/>
      <c r="E174" s="186" t="s">
        <v>23</v>
      </c>
      <c r="F174" s="290" t="s">
        <v>160</v>
      </c>
      <c r="G174" s="291"/>
      <c r="H174" s="291"/>
      <c r="I174" s="291"/>
      <c r="J174" s="185"/>
      <c r="K174" s="187">
        <v>1</v>
      </c>
      <c r="L174" s="185"/>
      <c r="M174" s="185"/>
      <c r="N174" s="185"/>
      <c r="O174" s="185"/>
      <c r="P174" s="185"/>
      <c r="Q174" s="185"/>
      <c r="R174" s="188"/>
      <c r="T174" s="189"/>
      <c r="U174" s="185"/>
      <c r="V174" s="185"/>
      <c r="W174" s="185"/>
      <c r="X174" s="185"/>
      <c r="Y174" s="185"/>
      <c r="Z174" s="185"/>
      <c r="AA174" s="185"/>
      <c r="AB174" s="185"/>
      <c r="AC174" s="185"/>
      <c r="AD174" s="190"/>
      <c r="AT174" s="191" t="s">
        <v>159</v>
      </c>
      <c r="AU174" s="191" t="s">
        <v>90</v>
      </c>
      <c r="AV174" s="10" t="s">
        <v>156</v>
      </c>
      <c r="AW174" s="10" t="s">
        <v>7</v>
      </c>
      <c r="AX174" s="10" t="s">
        <v>90</v>
      </c>
      <c r="AY174" s="191" t="s">
        <v>151</v>
      </c>
    </row>
    <row r="175" spans="2:65" s="1" customFormat="1" ht="31.5" customHeight="1">
      <c r="B175" s="36"/>
      <c r="C175" s="168" t="s">
        <v>169</v>
      </c>
      <c r="D175" s="168" t="s">
        <v>152</v>
      </c>
      <c r="E175" s="169" t="s">
        <v>269</v>
      </c>
      <c r="F175" s="282" t="s">
        <v>270</v>
      </c>
      <c r="G175" s="282"/>
      <c r="H175" s="282"/>
      <c r="I175" s="282"/>
      <c r="J175" s="170" t="s">
        <v>207</v>
      </c>
      <c r="K175" s="171">
        <v>0.15</v>
      </c>
      <c r="L175" s="172">
        <v>0</v>
      </c>
      <c r="M175" s="284">
        <v>0</v>
      </c>
      <c r="N175" s="285"/>
      <c r="O175" s="285"/>
      <c r="P175" s="283">
        <f>ROUND(V175*K175,2)</f>
        <v>0</v>
      </c>
      <c r="Q175" s="283"/>
      <c r="R175" s="38"/>
      <c r="T175" s="173" t="s">
        <v>23</v>
      </c>
      <c r="U175" s="45" t="s">
        <v>45</v>
      </c>
      <c r="V175" s="125">
        <f>L175+M175</f>
        <v>0</v>
      </c>
      <c r="W175" s="125">
        <f>ROUND(L175*K175,2)</f>
        <v>0</v>
      </c>
      <c r="X175" s="125">
        <f>ROUND(M175*K175,2)</f>
        <v>0</v>
      </c>
      <c r="Y175" s="37"/>
      <c r="Z175" s="174">
        <f>Y175*K175</f>
        <v>0</v>
      </c>
      <c r="AA175" s="174">
        <v>0</v>
      </c>
      <c r="AB175" s="174">
        <f>AA175*K175</f>
        <v>0</v>
      </c>
      <c r="AC175" s="174">
        <v>0</v>
      </c>
      <c r="AD175" s="175">
        <f>AC175*K175</f>
        <v>0</v>
      </c>
      <c r="AR175" s="19" t="s">
        <v>156</v>
      </c>
      <c r="AT175" s="19" t="s">
        <v>152</v>
      </c>
      <c r="AU175" s="19" t="s">
        <v>90</v>
      </c>
      <c r="AY175" s="19" t="s">
        <v>151</v>
      </c>
      <c r="BE175" s="112">
        <f>IF(U175="základní",P175,0)</f>
        <v>0</v>
      </c>
      <c r="BF175" s="112">
        <f>IF(U175="snížená",P175,0)</f>
        <v>0</v>
      </c>
      <c r="BG175" s="112">
        <f>IF(U175="zákl. přenesená",P175,0)</f>
        <v>0</v>
      </c>
      <c r="BH175" s="112">
        <f>IF(U175="sníž. přenesená",P175,0)</f>
        <v>0</v>
      </c>
      <c r="BI175" s="112">
        <f>IF(U175="nulová",P175,0)</f>
        <v>0</v>
      </c>
      <c r="BJ175" s="19" t="s">
        <v>90</v>
      </c>
      <c r="BK175" s="112">
        <f>ROUND(V175*K175,2)</f>
        <v>0</v>
      </c>
      <c r="BL175" s="19" t="s">
        <v>156</v>
      </c>
      <c r="BM175" s="19" t="s">
        <v>271</v>
      </c>
    </row>
    <row r="176" spans="2:65" s="1" customFormat="1" ht="31.5" customHeight="1">
      <c r="B176" s="36"/>
      <c r="C176" s="168" t="s">
        <v>235</v>
      </c>
      <c r="D176" s="168" t="s">
        <v>152</v>
      </c>
      <c r="E176" s="169" t="s">
        <v>272</v>
      </c>
      <c r="F176" s="282" t="s">
        <v>273</v>
      </c>
      <c r="G176" s="282"/>
      <c r="H176" s="282"/>
      <c r="I176" s="282"/>
      <c r="J176" s="170" t="s">
        <v>233</v>
      </c>
      <c r="K176" s="171">
        <v>76.694999999999993</v>
      </c>
      <c r="L176" s="172">
        <v>0</v>
      </c>
      <c r="M176" s="284">
        <v>0</v>
      </c>
      <c r="N176" s="285"/>
      <c r="O176" s="285"/>
      <c r="P176" s="283">
        <f>ROUND(V176*K176,2)</f>
        <v>0</v>
      </c>
      <c r="Q176" s="283"/>
      <c r="R176" s="38"/>
      <c r="T176" s="173" t="s">
        <v>23</v>
      </c>
      <c r="U176" s="45" t="s">
        <v>45</v>
      </c>
      <c r="V176" s="125">
        <f>L176+M176</f>
        <v>0</v>
      </c>
      <c r="W176" s="125">
        <f>ROUND(L176*K176,2)</f>
        <v>0</v>
      </c>
      <c r="X176" s="125">
        <f>ROUND(M176*K176,2)</f>
        <v>0</v>
      </c>
      <c r="Y176" s="37"/>
      <c r="Z176" s="174">
        <f>Y176*K176</f>
        <v>0</v>
      </c>
      <c r="AA176" s="174">
        <v>0</v>
      </c>
      <c r="AB176" s="174">
        <f>AA176*K176</f>
        <v>0</v>
      </c>
      <c r="AC176" s="174">
        <v>0</v>
      </c>
      <c r="AD176" s="175">
        <f>AC176*K176</f>
        <v>0</v>
      </c>
      <c r="AR176" s="19" t="s">
        <v>156</v>
      </c>
      <c r="AT176" s="19" t="s">
        <v>152</v>
      </c>
      <c r="AU176" s="19" t="s">
        <v>90</v>
      </c>
      <c r="AY176" s="19" t="s">
        <v>151</v>
      </c>
      <c r="BE176" s="112">
        <f>IF(U176="základní",P176,0)</f>
        <v>0</v>
      </c>
      <c r="BF176" s="112">
        <f>IF(U176="snížená",P176,0)</f>
        <v>0</v>
      </c>
      <c r="BG176" s="112">
        <f>IF(U176="zákl. přenesená",P176,0)</f>
        <v>0</v>
      </c>
      <c r="BH176" s="112">
        <f>IF(U176="sníž. přenesená",P176,0)</f>
        <v>0</v>
      </c>
      <c r="BI176" s="112">
        <f>IF(U176="nulová",P176,0)</f>
        <v>0</v>
      </c>
      <c r="BJ176" s="19" t="s">
        <v>90</v>
      </c>
      <c r="BK176" s="112">
        <f>ROUND(V176*K176,2)</f>
        <v>0</v>
      </c>
      <c r="BL176" s="19" t="s">
        <v>156</v>
      </c>
      <c r="BM176" s="19" t="s">
        <v>274</v>
      </c>
    </row>
    <row r="177" spans="2:65" s="1" customFormat="1" ht="30" customHeight="1">
      <c r="B177" s="36"/>
      <c r="C177" s="37"/>
      <c r="D177" s="37"/>
      <c r="E177" s="37"/>
      <c r="F177" s="286" t="s">
        <v>275</v>
      </c>
      <c r="G177" s="287"/>
      <c r="H177" s="287"/>
      <c r="I177" s="287"/>
      <c r="J177" s="37"/>
      <c r="K177" s="37"/>
      <c r="L177" s="37"/>
      <c r="M177" s="37"/>
      <c r="N177" s="37"/>
      <c r="O177" s="37"/>
      <c r="P177" s="37"/>
      <c r="Q177" s="37"/>
      <c r="R177" s="38"/>
      <c r="T177" s="142"/>
      <c r="U177" s="37"/>
      <c r="V177" s="37"/>
      <c r="W177" s="37"/>
      <c r="X177" s="37"/>
      <c r="Y177" s="37"/>
      <c r="Z177" s="37"/>
      <c r="AA177" s="37"/>
      <c r="AB177" s="37"/>
      <c r="AC177" s="37"/>
      <c r="AD177" s="79"/>
      <c r="AT177" s="19" t="s">
        <v>158</v>
      </c>
      <c r="AU177" s="19" t="s">
        <v>90</v>
      </c>
    </row>
    <row r="178" spans="2:65" s="9" customFormat="1" ht="22.5" customHeight="1">
      <c r="B178" s="176"/>
      <c r="C178" s="177"/>
      <c r="D178" s="177"/>
      <c r="E178" s="178" t="s">
        <v>23</v>
      </c>
      <c r="F178" s="288" t="s">
        <v>276</v>
      </c>
      <c r="G178" s="289"/>
      <c r="H178" s="289"/>
      <c r="I178" s="289"/>
      <c r="J178" s="177"/>
      <c r="K178" s="179">
        <v>75.87</v>
      </c>
      <c r="L178" s="177"/>
      <c r="M178" s="177"/>
      <c r="N178" s="177"/>
      <c r="O178" s="177"/>
      <c r="P178" s="177"/>
      <c r="Q178" s="177"/>
      <c r="R178" s="180"/>
      <c r="T178" s="181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82"/>
      <c r="AT178" s="183" t="s">
        <v>159</v>
      </c>
      <c r="AU178" s="183" t="s">
        <v>90</v>
      </c>
      <c r="AV178" s="9" t="s">
        <v>108</v>
      </c>
      <c r="AW178" s="9" t="s">
        <v>7</v>
      </c>
      <c r="AX178" s="9" t="s">
        <v>82</v>
      </c>
      <c r="AY178" s="183" t="s">
        <v>151</v>
      </c>
    </row>
    <row r="179" spans="2:65" s="9" customFormat="1" ht="22.5" customHeight="1">
      <c r="B179" s="176"/>
      <c r="C179" s="177"/>
      <c r="D179" s="177"/>
      <c r="E179" s="178" t="s">
        <v>23</v>
      </c>
      <c r="F179" s="288" t="s">
        <v>277</v>
      </c>
      <c r="G179" s="289"/>
      <c r="H179" s="289"/>
      <c r="I179" s="289"/>
      <c r="J179" s="177"/>
      <c r="K179" s="179">
        <v>0.82499999999999996</v>
      </c>
      <c r="L179" s="177"/>
      <c r="M179" s="177"/>
      <c r="N179" s="177"/>
      <c r="O179" s="177"/>
      <c r="P179" s="177"/>
      <c r="Q179" s="177"/>
      <c r="R179" s="180"/>
      <c r="T179" s="181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82"/>
      <c r="AT179" s="183" t="s">
        <v>159</v>
      </c>
      <c r="AU179" s="183" t="s">
        <v>90</v>
      </c>
      <c r="AV179" s="9" t="s">
        <v>108</v>
      </c>
      <c r="AW179" s="9" t="s">
        <v>7</v>
      </c>
      <c r="AX179" s="9" t="s">
        <v>82</v>
      </c>
      <c r="AY179" s="183" t="s">
        <v>151</v>
      </c>
    </row>
    <row r="180" spans="2:65" s="10" customFormat="1" ht="22.5" customHeight="1">
      <c r="B180" s="184"/>
      <c r="C180" s="185"/>
      <c r="D180" s="185"/>
      <c r="E180" s="186" t="s">
        <v>23</v>
      </c>
      <c r="F180" s="290" t="s">
        <v>160</v>
      </c>
      <c r="G180" s="291"/>
      <c r="H180" s="291"/>
      <c r="I180" s="291"/>
      <c r="J180" s="185"/>
      <c r="K180" s="187">
        <v>76.694999999999993</v>
      </c>
      <c r="L180" s="185"/>
      <c r="M180" s="185"/>
      <c r="N180" s="185"/>
      <c r="O180" s="185"/>
      <c r="P180" s="185"/>
      <c r="Q180" s="185"/>
      <c r="R180" s="188"/>
      <c r="T180" s="189"/>
      <c r="U180" s="185"/>
      <c r="V180" s="185"/>
      <c r="W180" s="185"/>
      <c r="X180" s="185"/>
      <c r="Y180" s="185"/>
      <c r="Z180" s="185"/>
      <c r="AA180" s="185"/>
      <c r="AB180" s="185"/>
      <c r="AC180" s="185"/>
      <c r="AD180" s="190"/>
      <c r="AT180" s="191" t="s">
        <v>159</v>
      </c>
      <c r="AU180" s="191" t="s">
        <v>90</v>
      </c>
      <c r="AV180" s="10" t="s">
        <v>156</v>
      </c>
      <c r="AW180" s="10" t="s">
        <v>7</v>
      </c>
      <c r="AX180" s="10" t="s">
        <v>90</v>
      </c>
      <c r="AY180" s="191" t="s">
        <v>151</v>
      </c>
    </row>
    <row r="181" spans="2:65" s="1" customFormat="1" ht="31.5" customHeight="1">
      <c r="B181" s="36"/>
      <c r="C181" s="168" t="s">
        <v>173</v>
      </c>
      <c r="D181" s="168" t="s">
        <v>152</v>
      </c>
      <c r="E181" s="169" t="s">
        <v>278</v>
      </c>
      <c r="F181" s="282" t="s">
        <v>279</v>
      </c>
      <c r="G181" s="282"/>
      <c r="H181" s="282"/>
      <c r="I181" s="282"/>
      <c r="J181" s="170" t="s">
        <v>233</v>
      </c>
      <c r="K181" s="171">
        <v>690.255</v>
      </c>
      <c r="L181" s="172">
        <v>0</v>
      </c>
      <c r="M181" s="284">
        <v>0</v>
      </c>
      <c r="N181" s="285"/>
      <c r="O181" s="285"/>
      <c r="P181" s="283">
        <f>ROUND(V181*K181,2)</f>
        <v>0</v>
      </c>
      <c r="Q181" s="283"/>
      <c r="R181" s="38"/>
      <c r="T181" s="173" t="s">
        <v>23</v>
      </c>
      <c r="U181" s="45" t="s">
        <v>45</v>
      </c>
      <c r="V181" s="125">
        <f>L181+M181</f>
        <v>0</v>
      </c>
      <c r="W181" s="125">
        <f>ROUND(L181*K181,2)</f>
        <v>0</v>
      </c>
      <c r="X181" s="125">
        <f>ROUND(M181*K181,2)</f>
        <v>0</v>
      </c>
      <c r="Y181" s="37"/>
      <c r="Z181" s="174">
        <f>Y181*K181</f>
        <v>0</v>
      </c>
      <c r="AA181" s="174">
        <v>0</v>
      </c>
      <c r="AB181" s="174">
        <f>AA181*K181</f>
        <v>0</v>
      </c>
      <c r="AC181" s="174">
        <v>0</v>
      </c>
      <c r="AD181" s="175">
        <f>AC181*K181</f>
        <v>0</v>
      </c>
      <c r="AR181" s="19" t="s">
        <v>156</v>
      </c>
      <c r="AT181" s="19" t="s">
        <v>152</v>
      </c>
      <c r="AU181" s="19" t="s">
        <v>90</v>
      </c>
      <c r="AY181" s="19" t="s">
        <v>151</v>
      </c>
      <c r="BE181" s="112">
        <f>IF(U181="základní",P181,0)</f>
        <v>0</v>
      </c>
      <c r="BF181" s="112">
        <f>IF(U181="snížená",P181,0)</f>
        <v>0</v>
      </c>
      <c r="BG181" s="112">
        <f>IF(U181="zákl. přenesená",P181,0)</f>
        <v>0</v>
      </c>
      <c r="BH181" s="112">
        <f>IF(U181="sníž. přenesená",P181,0)</f>
        <v>0</v>
      </c>
      <c r="BI181" s="112">
        <f>IF(U181="nulová",P181,0)</f>
        <v>0</v>
      </c>
      <c r="BJ181" s="19" t="s">
        <v>90</v>
      </c>
      <c r="BK181" s="112">
        <f>ROUND(V181*K181,2)</f>
        <v>0</v>
      </c>
      <c r="BL181" s="19" t="s">
        <v>156</v>
      </c>
      <c r="BM181" s="19" t="s">
        <v>280</v>
      </c>
    </row>
    <row r="182" spans="2:65" s="1" customFormat="1" ht="22.5" customHeight="1">
      <c r="B182" s="36"/>
      <c r="C182" s="168" t="s">
        <v>281</v>
      </c>
      <c r="D182" s="168" t="s">
        <v>152</v>
      </c>
      <c r="E182" s="169" t="s">
        <v>282</v>
      </c>
      <c r="F182" s="282" t="s">
        <v>283</v>
      </c>
      <c r="G182" s="282"/>
      <c r="H182" s="282"/>
      <c r="I182" s="282"/>
      <c r="J182" s="170" t="s">
        <v>233</v>
      </c>
      <c r="K182" s="171">
        <v>40.590000000000003</v>
      </c>
      <c r="L182" s="172">
        <v>0</v>
      </c>
      <c r="M182" s="284">
        <v>0</v>
      </c>
      <c r="N182" s="285"/>
      <c r="O182" s="285"/>
      <c r="P182" s="283">
        <f>ROUND(V182*K182,2)</f>
        <v>0</v>
      </c>
      <c r="Q182" s="283"/>
      <c r="R182" s="38"/>
      <c r="T182" s="173" t="s">
        <v>23</v>
      </c>
      <c r="U182" s="45" t="s">
        <v>45</v>
      </c>
      <c r="V182" s="125">
        <f>L182+M182</f>
        <v>0</v>
      </c>
      <c r="W182" s="125">
        <f>ROUND(L182*K182,2)</f>
        <v>0</v>
      </c>
      <c r="X182" s="125">
        <f>ROUND(M182*K182,2)</f>
        <v>0</v>
      </c>
      <c r="Y182" s="37"/>
      <c r="Z182" s="174">
        <f>Y182*K182</f>
        <v>0</v>
      </c>
      <c r="AA182" s="174">
        <v>0</v>
      </c>
      <c r="AB182" s="174">
        <f>AA182*K182</f>
        <v>0</v>
      </c>
      <c r="AC182" s="174">
        <v>0</v>
      </c>
      <c r="AD182" s="175">
        <f>AC182*K182</f>
        <v>0</v>
      </c>
      <c r="AR182" s="19" t="s">
        <v>156</v>
      </c>
      <c r="AT182" s="19" t="s">
        <v>152</v>
      </c>
      <c r="AU182" s="19" t="s">
        <v>90</v>
      </c>
      <c r="AY182" s="19" t="s">
        <v>151</v>
      </c>
      <c r="BE182" s="112">
        <f>IF(U182="základní",P182,0)</f>
        <v>0</v>
      </c>
      <c r="BF182" s="112">
        <f>IF(U182="snížená",P182,0)</f>
        <v>0</v>
      </c>
      <c r="BG182" s="112">
        <f>IF(U182="zákl. přenesená",P182,0)</f>
        <v>0</v>
      </c>
      <c r="BH182" s="112">
        <f>IF(U182="sníž. přenesená",P182,0)</f>
        <v>0</v>
      </c>
      <c r="BI182" s="112">
        <f>IF(U182="nulová",P182,0)</f>
        <v>0</v>
      </c>
      <c r="BJ182" s="19" t="s">
        <v>90</v>
      </c>
      <c r="BK182" s="112">
        <f>ROUND(V182*K182,2)</f>
        <v>0</v>
      </c>
      <c r="BL182" s="19" t="s">
        <v>156</v>
      </c>
      <c r="BM182" s="19" t="s">
        <v>284</v>
      </c>
    </row>
    <row r="183" spans="2:65" s="9" customFormat="1" ht="22.5" customHeight="1">
      <c r="B183" s="176"/>
      <c r="C183" s="177"/>
      <c r="D183" s="177"/>
      <c r="E183" s="178" t="s">
        <v>23</v>
      </c>
      <c r="F183" s="292" t="s">
        <v>285</v>
      </c>
      <c r="G183" s="293"/>
      <c r="H183" s="293"/>
      <c r="I183" s="293"/>
      <c r="J183" s="177"/>
      <c r="K183" s="179">
        <v>40.590000000000003</v>
      </c>
      <c r="L183" s="177"/>
      <c r="M183" s="177"/>
      <c r="N183" s="177"/>
      <c r="O183" s="177"/>
      <c r="P183" s="177"/>
      <c r="Q183" s="177"/>
      <c r="R183" s="180"/>
      <c r="T183" s="181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82"/>
      <c r="AT183" s="183" t="s">
        <v>159</v>
      </c>
      <c r="AU183" s="183" t="s">
        <v>90</v>
      </c>
      <c r="AV183" s="9" t="s">
        <v>108</v>
      </c>
      <c r="AW183" s="9" t="s">
        <v>7</v>
      </c>
      <c r="AX183" s="9" t="s">
        <v>82</v>
      </c>
      <c r="AY183" s="183" t="s">
        <v>151</v>
      </c>
    </row>
    <row r="184" spans="2:65" s="10" customFormat="1" ht="22.5" customHeight="1">
      <c r="B184" s="184"/>
      <c r="C184" s="185"/>
      <c r="D184" s="185"/>
      <c r="E184" s="186" t="s">
        <v>23</v>
      </c>
      <c r="F184" s="290" t="s">
        <v>160</v>
      </c>
      <c r="G184" s="291"/>
      <c r="H184" s="291"/>
      <c r="I184" s="291"/>
      <c r="J184" s="185"/>
      <c r="K184" s="187">
        <v>40.590000000000003</v>
      </c>
      <c r="L184" s="185"/>
      <c r="M184" s="185"/>
      <c r="N184" s="185"/>
      <c r="O184" s="185"/>
      <c r="P184" s="185"/>
      <c r="Q184" s="185"/>
      <c r="R184" s="188"/>
      <c r="T184" s="189"/>
      <c r="U184" s="185"/>
      <c r="V184" s="185"/>
      <c r="W184" s="185"/>
      <c r="X184" s="185"/>
      <c r="Y184" s="185"/>
      <c r="Z184" s="185"/>
      <c r="AA184" s="185"/>
      <c r="AB184" s="185"/>
      <c r="AC184" s="185"/>
      <c r="AD184" s="190"/>
      <c r="AT184" s="191" t="s">
        <v>159</v>
      </c>
      <c r="AU184" s="191" t="s">
        <v>90</v>
      </c>
      <c r="AV184" s="10" t="s">
        <v>156</v>
      </c>
      <c r="AW184" s="10" t="s">
        <v>7</v>
      </c>
      <c r="AX184" s="10" t="s">
        <v>90</v>
      </c>
      <c r="AY184" s="191" t="s">
        <v>151</v>
      </c>
    </row>
    <row r="185" spans="2:65" s="1" customFormat="1" ht="22.5" customHeight="1">
      <c r="B185" s="36"/>
      <c r="C185" s="168" t="s">
        <v>176</v>
      </c>
      <c r="D185" s="168" t="s">
        <v>152</v>
      </c>
      <c r="E185" s="169" t="s">
        <v>286</v>
      </c>
      <c r="F185" s="282" t="s">
        <v>287</v>
      </c>
      <c r="G185" s="282"/>
      <c r="H185" s="282"/>
      <c r="I185" s="282"/>
      <c r="J185" s="170" t="s">
        <v>233</v>
      </c>
      <c r="K185" s="171">
        <v>36.107999999999997</v>
      </c>
      <c r="L185" s="172">
        <v>0</v>
      </c>
      <c r="M185" s="284">
        <v>0</v>
      </c>
      <c r="N185" s="285"/>
      <c r="O185" s="285"/>
      <c r="P185" s="283">
        <f>ROUND(V185*K185,2)</f>
        <v>0</v>
      </c>
      <c r="Q185" s="283"/>
      <c r="R185" s="38"/>
      <c r="T185" s="173" t="s">
        <v>23</v>
      </c>
      <c r="U185" s="45" t="s">
        <v>45</v>
      </c>
      <c r="V185" s="125">
        <f>L185+M185</f>
        <v>0</v>
      </c>
      <c r="W185" s="125">
        <f>ROUND(L185*K185,2)</f>
        <v>0</v>
      </c>
      <c r="X185" s="125">
        <f>ROUND(M185*K185,2)</f>
        <v>0</v>
      </c>
      <c r="Y185" s="37"/>
      <c r="Z185" s="174">
        <f>Y185*K185</f>
        <v>0</v>
      </c>
      <c r="AA185" s="174">
        <v>0</v>
      </c>
      <c r="AB185" s="174">
        <f>AA185*K185</f>
        <v>0</v>
      </c>
      <c r="AC185" s="174">
        <v>0</v>
      </c>
      <c r="AD185" s="175">
        <f>AC185*K185</f>
        <v>0</v>
      </c>
      <c r="AR185" s="19" t="s">
        <v>156</v>
      </c>
      <c r="AT185" s="19" t="s">
        <v>152</v>
      </c>
      <c r="AU185" s="19" t="s">
        <v>90</v>
      </c>
      <c r="AY185" s="19" t="s">
        <v>151</v>
      </c>
      <c r="BE185" s="112">
        <f>IF(U185="základní",P185,0)</f>
        <v>0</v>
      </c>
      <c r="BF185" s="112">
        <f>IF(U185="snížená",P185,0)</f>
        <v>0</v>
      </c>
      <c r="BG185" s="112">
        <f>IF(U185="zákl. přenesená",P185,0)</f>
        <v>0</v>
      </c>
      <c r="BH185" s="112">
        <f>IF(U185="sníž. přenesená",P185,0)</f>
        <v>0</v>
      </c>
      <c r="BI185" s="112">
        <f>IF(U185="nulová",P185,0)</f>
        <v>0</v>
      </c>
      <c r="BJ185" s="19" t="s">
        <v>90</v>
      </c>
      <c r="BK185" s="112">
        <f>ROUND(V185*K185,2)</f>
        <v>0</v>
      </c>
      <c r="BL185" s="19" t="s">
        <v>156</v>
      </c>
      <c r="BM185" s="19" t="s">
        <v>288</v>
      </c>
    </row>
    <row r="186" spans="2:65" s="1" customFormat="1" ht="22.5" customHeight="1">
      <c r="B186" s="36"/>
      <c r="C186" s="37"/>
      <c r="D186" s="37"/>
      <c r="E186" s="37"/>
      <c r="F186" s="286" t="s">
        <v>289</v>
      </c>
      <c r="G186" s="287"/>
      <c r="H186" s="287"/>
      <c r="I186" s="287"/>
      <c r="J186" s="37"/>
      <c r="K186" s="37"/>
      <c r="L186" s="37"/>
      <c r="M186" s="37"/>
      <c r="N186" s="37"/>
      <c r="O186" s="37"/>
      <c r="P186" s="37"/>
      <c r="Q186" s="37"/>
      <c r="R186" s="38"/>
      <c r="T186" s="142"/>
      <c r="U186" s="37"/>
      <c r="V186" s="37"/>
      <c r="W186" s="37"/>
      <c r="X186" s="37"/>
      <c r="Y186" s="37"/>
      <c r="Z186" s="37"/>
      <c r="AA186" s="37"/>
      <c r="AB186" s="37"/>
      <c r="AC186" s="37"/>
      <c r="AD186" s="79"/>
      <c r="AT186" s="19" t="s">
        <v>158</v>
      </c>
      <c r="AU186" s="19" t="s">
        <v>90</v>
      </c>
    </row>
    <row r="187" spans="2:65" s="8" customFormat="1" ht="37.35" customHeight="1">
      <c r="B187" s="157"/>
      <c r="C187" s="158"/>
      <c r="D187" s="159" t="s">
        <v>195</v>
      </c>
      <c r="E187" s="159"/>
      <c r="F187" s="159"/>
      <c r="G187" s="159"/>
      <c r="H187" s="159"/>
      <c r="I187" s="159"/>
      <c r="J187" s="159"/>
      <c r="K187" s="159"/>
      <c r="L187" s="159"/>
      <c r="M187" s="299">
        <f>BK187</f>
        <v>0</v>
      </c>
      <c r="N187" s="300"/>
      <c r="O187" s="300"/>
      <c r="P187" s="300"/>
      <c r="Q187" s="300"/>
      <c r="R187" s="160"/>
      <c r="T187" s="161"/>
      <c r="U187" s="158"/>
      <c r="V187" s="158"/>
      <c r="W187" s="162">
        <f>SUM(W188:W204)</f>
        <v>0</v>
      </c>
      <c r="X187" s="162">
        <f>SUM(X188:X204)</f>
        <v>0</v>
      </c>
      <c r="Y187" s="158"/>
      <c r="Z187" s="163">
        <f>SUM(Z188:Z204)</f>
        <v>0</v>
      </c>
      <c r="AA187" s="158"/>
      <c r="AB187" s="163">
        <f>SUM(AB188:AB204)</f>
        <v>2.4473999999999999E-2</v>
      </c>
      <c r="AC187" s="158"/>
      <c r="AD187" s="164">
        <f>SUM(AD188:AD204)</f>
        <v>0</v>
      </c>
      <c r="AR187" s="165" t="s">
        <v>90</v>
      </c>
      <c r="AT187" s="166" t="s">
        <v>81</v>
      </c>
      <c r="AU187" s="166" t="s">
        <v>82</v>
      </c>
      <c r="AY187" s="165" t="s">
        <v>151</v>
      </c>
      <c r="BK187" s="167">
        <f>SUM(BK188:BK204)</f>
        <v>0</v>
      </c>
    </row>
    <row r="188" spans="2:65" s="1" customFormat="1" ht="31.5" customHeight="1">
      <c r="B188" s="36"/>
      <c r="C188" s="168" t="s">
        <v>90</v>
      </c>
      <c r="D188" s="168" t="s">
        <v>152</v>
      </c>
      <c r="E188" s="169" t="s">
        <v>290</v>
      </c>
      <c r="F188" s="282" t="s">
        <v>291</v>
      </c>
      <c r="G188" s="282"/>
      <c r="H188" s="282"/>
      <c r="I188" s="282"/>
      <c r="J188" s="170" t="s">
        <v>238</v>
      </c>
      <c r="K188" s="171">
        <v>96.5</v>
      </c>
      <c r="L188" s="172">
        <v>0</v>
      </c>
      <c r="M188" s="284">
        <v>0</v>
      </c>
      <c r="N188" s="285"/>
      <c r="O188" s="285"/>
      <c r="P188" s="283">
        <f>ROUND(V188*K188,2)</f>
        <v>0</v>
      </c>
      <c r="Q188" s="283"/>
      <c r="R188" s="38"/>
      <c r="T188" s="173" t="s">
        <v>23</v>
      </c>
      <c r="U188" s="45" t="s">
        <v>45</v>
      </c>
      <c r="V188" s="125">
        <f>L188+M188</f>
        <v>0</v>
      </c>
      <c r="W188" s="125">
        <f>ROUND(L188*K188,2)</f>
        <v>0</v>
      </c>
      <c r="X188" s="125">
        <f>ROUND(M188*K188,2)</f>
        <v>0</v>
      </c>
      <c r="Y188" s="37"/>
      <c r="Z188" s="174">
        <f>Y188*K188</f>
        <v>0</v>
      </c>
      <c r="AA188" s="174">
        <v>0</v>
      </c>
      <c r="AB188" s="174">
        <f>AA188*K188</f>
        <v>0</v>
      </c>
      <c r="AC188" s="174">
        <v>0</v>
      </c>
      <c r="AD188" s="175">
        <f>AC188*K188</f>
        <v>0</v>
      </c>
      <c r="AR188" s="19" t="s">
        <v>156</v>
      </c>
      <c r="AT188" s="19" t="s">
        <v>152</v>
      </c>
      <c r="AU188" s="19" t="s">
        <v>90</v>
      </c>
      <c r="AY188" s="19" t="s">
        <v>151</v>
      </c>
      <c r="BE188" s="112">
        <f>IF(U188="základní",P188,0)</f>
        <v>0</v>
      </c>
      <c r="BF188" s="112">
        <f>IF(U188="snížená",P188,0)</f>
        <v>0</v>
      </c>
      <c r="BG188" s="112">
        <f>IF(U188="zákl. přenesená",P188,0)</f>
        <v>0</v>
      </c>
      <c r="BH188" s="112">
        <f>IF(U188="sníž. přenesená",P188,0)</f>
        <v>0</v>
      </c>
      <c r="BI188" s="112">
        <f>IF(U188="nulová",P188,0)</f>
        <v>0</v>
      </c>
      <c r="BJ188" s="19" t="s">
        <v>90</v>
      </c>
      <c r="BK188" s="112">
        <f>ROUND(V188*K188,2)</f>
        <v>0</v>
      </c>
      <c r="BL188" s="19" t="s">
        <v>156</v>
      </c>
      <c r="BM188" s="19" t="s">
        <v>292</v>
      </c>
    </row>
    <row r="189" spans="2:65" s="1" customFormat="1" ht="30" customHeight="1">
      <c r="B189" s="36"/>
      <c r="C189" s="37"/>
      <c r="D189" s="37"/>
      <c r="E189" s="37"/>
      <c r="F189" s="286" t="s">
        <v>293</v>
      </c>
      <c r="G189" s="287"/>
      <c r="H189" s="287"/>
      <c r="I189" s="287"/>
      <c r="J189" s="37"/>
      <c r="K189" s="37"/>
      <c r="L189" s="37"/>
      <c r="M189" s="37"/>
      <c r="N189" s="37"/>
      <c r="O189" s="37"/>
      <c r="P189" s="37"/>
      <c r="Q189" s="37"/>
      <c r="R189" s="38"/>
      <c r="T189" s="142"/>
      <c r="U189" s="37"/>
      <c r="V189" s="37"/>
      <c r="W189" s="37"/>
      <c r="X189" s="37"/>
      <c r="Y189" s="37"/>
      <c r="Z189" s="37"/>
      <c r="AA189" s="37"/>
      <c r="AB189" s="37"/>
      <c r="AC189" s="37"/>
      <c r="AD189" s="79"/>
      <c r="AT189" s="19" t="s">
        <v>158</v>
      </c>
      <c r="AU189" s="19" t="s">
        <v>90</v>
      </c>
    </row>
    <row r="190" spans="2:65" s="9" customFormat="1" ht="22.5" customHeight="1">
      <c r="B190" s="176"/>
      <c r="C190" s="177"/>
      <c r="D190" s="177"/>
      <c r="E190" s="178" t="s">
        <v>23</v>
      </c>
      <c r="F190" s="288" t="s">
        <v>294</v>
      </c>
      <c r="G190" s="289"/>
      <c r="H190" s="289"/>
      <c r="I190" s="289"/>
      <c r="J190" s="177"/>
      <c r="K190" s="179">
        <v>70</v>
      </c>
      <c r="L190" s="177"/>
      <c r="M190" s="177"/>
      <c r="N190" s="177"/>
      <c r="O190" s="177"/>
      <c r="P190" s="177"/>
      <c r="Q190" s="177"/>
      <c r="R190" s="180"/>
      <c r="T190" s="181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82"/>
      <c r="AT190" s="183" t="s">
        <v>159</v>
      </c>
      <c r="AU190" s="183" t="s">
        <v>90</v>
      </c>
      <c r="AV190" s="9" t="s">
        <v>108</v>
      </c>
      <c r="AW190" s="9" t="s">
        <v>7</v>
      </c>
      <c r="AX190" s="9" t="s">
        <v>82</v>
      </c>
      <c r="AY190" s="183" t="s">
        <v>151</v>
      </c>
    </row>
    <row r="191" spans="2:65" s="9" customFormat="1" ht="22.5" customHeight="1">
      <c r="B191" s="176"/>
      <c r="C191" s="177"/>
      <c r="D191" s="177"/>
      <c r="E191" s="178" t="s">
        <v>23</v>
      </c>
      <c r="F191" s="288" t="s">
        <v>295</v>
      </c>
      <c r="G191" s="289"/>
      <c r="H191" s="289"/>
      <c r="I191" s="289"/>
      <c r="J191" s="177"/>
      <c r="K191" s="179">
        <v>26.5</v>
      </c>
      <c r="L191" s="177"/>
      <c r="M191" s="177"/>
      <c r="N191" s="177"/>
      <c r="O191" s="177"/>
      <c r="P191" s="177"/>
      <c r="Q191" s="177"/>
      <c r="R191" s="180"/>
      <c r="T191" s="181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82"/>
      <c r="AT191" s="183" t="s">
        <v>159</v>
      </c>
      <c r="AU191" s="183" t="s">
        <v>90</v>
      </c>
      <c r="AV191" s="9" t="s">
        <v>108</v>
      </c>
      <c r="AW191" s="9" t="s">
        <v>7</v>
      </c>
      <c r="AX191" s="9" t="s">
        <v>82</v>
      </c>
      <c r="AY191" s="183" t="s">
        <v>151</v>
      </c>
    </row>
    <row r="192" spans="2:65" s="10" customFormat="1" ht="22.5" customHeight="1">
      <c r="B192" s="184"/>
      <c r="C192" s="185"/>
      <c r="D192" s="185"/>
      <c r="E192" s="186" t="s">
        <v>23</v>
      </c>
      <c r="F192" s="290" t="s">
        <v>160</v>
      </c>
      <c r="G192" s="291"/>
      <c r="H192" s="291"/>
      <c r="I192" s="291"/>
      <c r="J192" s="185"/>
      <c r="K192" s="187">
        <v>96.5</v>
      </c>
      <c r="L192" s="185"/>
      <c r="M192" s="185"/>
      <c r="N192" s="185"/>
      <c r="O192" s="185"/>
      <c r="P192" s="185"/>
      <c r="Q192" s="185"/>
      <c r="R192" s="188"/>
      <c r="T192" s="189"/>
      <c r="U192" s="185"/>
      <c r="V192" s="185"/>
      <c r="W192" s="185"/>
      <c r="X192" s="185"/>
      <c r="Y192" s="185"/>
      <c r="Z192" s="185"/>
      <c r="AA192" s="185"/>
      <c r="AB192" s="185"/>
      <c r="AC192" s="185"/>
      <c r="AD192" s="190"/>
      <c r="AT192" s="191" t="s">
        <v>159</v>
      </c>
      <c r="AU192" s="191" t="s">
        <v>90</v>
      </c>
      <c r="AV192" s="10" t="s">
        <v>156</v>
      </c>
      <c r="AW192" s="10" t="s">
        <v>7</v>
      </c>
      <c r="AX192" s="10" t="s">
        <v>90</v>
      </c>
      <c r="AY192" s="191" t="s">
        <v>151</v>
      </c>
    </row>
    <row r="193" spans="2:65" s="1" customFormat="1" ht="22.5" customHeight="1">
      <c r="B193" s="36"/>
      <c r="C193" s="168" t="s">
        <v>108</v>
      </c>
      <c r="D193" s="168" t="s">
        <v>152</v>
      </c>
      <c r="E193" s="169" t="s">
        <v>296</v>
      </c>
      <c r="F193" s="282" t="s">
        <v>297</v>
      </c>
      <c r="G193" s="282"/>
      <c r="H193" s="282"/>
      <c r="I193" s="282"/>
      <c r="J193" s="170" t="s">
        <v>207</v>
      </c>
      <c r="K193" s="171">
        <v>9.65</v>
      </c>
      <c r="L193" s="172">
        <v>0</v>
      </c>
      <c r="M193" s="284">
        <v>0</v>
      </c>
      <c r="N193" s="285"/>
      <c r="O193" s="285"/>
      <c r="P193" s="283">
        <f>ROUND(V193*K193,2)</f>
        <v>0</v>
      </c>
      <c r="Q193" s="283"/>
      <c r="R193" s="38"/>
      <c r="T193" s="173" t="s">
        <v>23</v>
      </c>
      <c r="U193" s="45" t="s">
        <v>45</v>
      </c>
      <c r="V193" s="125">
        <f>L193+M193</f>
        <v>0</v>
      </c>
      <c r="W193" s="125">
        <f>ROUND(L193*K193,2)</f>
        <v>0</v>
      </c>
      <c r="X193" s="125">
        <f>ROUND(M193*K193,2)</f>
        <v>0</v>
      </c>
      <c r="Y193" s="37"/>
      <c r="Z193" s="174">
        <f>Y193*K193</f>
        <v>0</v>
      </c>
      <c r="AA193" s="174">
        <v>0</v>
      </c>
      <c r="AB193" s="174">
        <f>AA193*K193</f>
        <v>0</v>
      </c>
      <c r="AC193" s="174">
        <v>0</v>
      </c>
      <c r="AD193" s="175">
        <f>AC193*K193</f>
        <v>0</v>
      </c>
      <c r="AR193" s="19" t="s">
        <v>156</v>
      </c>
      <c r="AT193" s="19" t="s">
        <v>152</v>
      </c>
      <c r="AU193" s="19" t="s">
        <v>90</v>
      </c>
      <c r="AY193" s="19" t="s">
        <v>151</v>
      </c>
      <c r="BE193" s="112">
        <f>IF(U193="základní",P193,0)</f>
        <v>0</v>
      </c>
      <c r="BF193" s="112">
        <f>IF(U193="snížená",P193,0)</f>
        <v>0</v>
      </c>
      <c r="BG193" s="112">
        <f>IF(U193="zákl. přenesená",P193,0)</f>
        <v>0</v>
      </c>
      <c r="BH193" s="112">
        <f>IF(U193="sníž. přenesená",P193,0)</f>
        <v>0</v>
      </c>
      <c r="BI193" s="112">
        <f>IF(U193="nulová",P193,0)</f>
        <v>0</v>
      </c>
      <c r="BJ193" s="19" t="s">
        <v>90</v>
      </c>
      <c r="BK193" s="112">
        <f>ROUND(V193*K193,2)</f>
        <v>0</v>
      </c>
      <c r="BL193" s="19" t="s">
        <v>156</v>
      </c>
      <c r="BM193" s="19" t="s">
        <v>298</v>
      </c>
    </row>
    <row r="194" spans="2:65" s="1" customFormat="1" ht="30" customHeight="1">
      <c r="B194" s="36"/>
      <c r="C194" s="37"/>
      <c r="D194" s="37"/>
      <c r="E194" s="37"/>
      <c r="F194" s="286" t="s">
        <v>293</v>
      </c>
      <c r="G194" s="287"/>
      <c r="H194" s="287"/>
      <c r="I194" s="287"/>
      <c r="J194" s="37"/>
      <c r="K194" s="37"/>
      <c r="L194" s="37"/>
      <c r="M194" s="37"/>
      <c r="N194" s="37"/>
      <c r="O194" s="37"/>
      <c r="P194" s="37"/>
      <c r="Q194" s="37"/>
      <c r="R194" s="38"/>
      <c r="T194" s="142"/>
      <c r="U194" s="37"/>
      <c r="V194" s="37"/>
      <c r="W194" s="37"/>
      <c r="X194" s="37"/>
      <c r="Y194" s="37"/>
      <c r="Z194" s="37"/>
      <c r="AA194" s="37"/>
      <c r="AB194" s="37"/>
      <c r="AC194" s="37"/>
      <c r="AD194" s="79"/>
      <c r="AT194" s="19" t="s">
        <v>158</v>
      </c>
      <c r="AU194" s="19" t="s">
        <v>90</v>
      </c>
    </row>
    <row r="195" spans="2:65" s="1" customFormat="1" ht="31.5" customHeight="1">
      <c r="B195" s="36"/>
      <c r="C195" s="168" t="s">
        <v>163</v>
      </c>
      <c r="D195" s="168" t="s">
        <v>152</v>
      </c>
      <c r="E195" s="169" t="s">
        <v>299</v>
      </c>
      <c r="F195" s="282" t="s">
        <v>300</v>
      </c>
      <c r="G195" s="282"/>
      <c r="H195" s="282"/>
      <c r="I195" s="282"/>
      <c r="J195" s="170" t="s">
        <v>207</v>
      </c>
      <c r="K195" s="171">
        <v>9.65</v>
      </c>
      <c r="L195" s="172">
        <v>0</v>
      </c>
      <c r="M195" s="284">
        <v>0</v>
      </c>
      <c r="N195" s="285"/>
      <c r="O195" s="285"/>
      <c r="P195" s="283">
        <f>ROUND(V195*K195,2)</f>
        <v>0</v>
      </c>
      <c r="Q195" s="283"/>
      <c r="R195" s="38"/>
      <c r="T195" s="173" t="s">
        <v>23</v>
      </c>
      <c r="U195" s="45" t="s">
        <v>45</v>
      </c>
      <c r="V195" s="125">
        <f>L195+M195</f>
        <v>0</v>
      </c>
      <c r="W195" s="125">
        <f>ROUND(L195*K195,2)</f>
        <v>0</v>
      </c>
      <c r="X195" s="125">
        <f>ROUND(M195*K195,2)</f>
        <v>0</v>
      </c>
      <c r="Y195" s="37"/>
      <c r="Z195" s="174">
        <f>Y195*K195</f>
        <v>0</v>
      </c>
      <c r="AA195" s="174">
        <v>0</v>
      </c>
      <c r="AB195" s="174">
        <f>AA195*K195</f>
        <v>0</v>
      </c>
      <c r="AC195" s="174">
        <v>0</v>
      </c>
      <c r="AD195" s="175">
        <f>AC195*K195</f>
        <v>0</v>
      </c>
      <c r="AR195" s="19" t="s">
        <v>156</v>
      </c>
      <c r="AT195" s="19" t="s">
        <v>152</v>
      </c>
      <c r="AU195" s="19" t="s">
        <v>90</v>
      </c>
      <c r="AY195" s="19" t="s">
        <v>151</v>
      </c>
      <c r="BE195" s="112">
        <f>IF(U195="základní",P195,0)</f>
        <v>0</v>
      </c>
      <c r="BF195" s="112">
        <f>IF(U195="snížená",P195,0)</f>
        <v>0</v>
      </c>
      <c r="BG195" s="112">
        <f>IF(U195="zákl. přenesená",P195,0)</f>
        <v>0</v>
      </c>
      <c r="BH195" s="112">
        <f>IF(U195="sníž. přenesená",P195,0)</f>
        <v>0</v>
      </c>
      <c r="BI195" s="112">
        <f>IF(U195="nulová",P195,0)</f>
        <v>0</v>
      </c>
      <c r="BJ195" s="19" t="s">
        <v>90</v>
      </c>
      <c r="BK195" s="112">
        <f>ROUND(V195*K195,2)</f>
        <v>0</v>
      </c>
      <c r="BL195" s="19" t="s">
        <v>156</v>
      </c>
      <c r="BM195" s="19" t="s">
        <v>301</v>
      </c>
    </row>
    <row r="196" spans="2:65" s="9" customFormat="1" ht="22.5" customHeight="1">
      <c r="B196" s="176"/>
      <c r="C196" s="177"/>
      <c r="D196" s="177"/>
      <c r="E196" s="178" t="s">
        <v>23</v>
      </c>
      <c r="F196" s="292" t="s">
        <v>302</v>
      </c>
      <c r="G196" s="293"/>
      <c r="H196" s="293"/>
      <c r="I196" s="293"/>
      <c r="J196" s="177"/>
      <c r="K196" s="179">
        <v>9.65</v>
      </c>
      <c r="L196" s="177"/>
      <c r="M196" s="177"/>
      <c r="N196" s="177"/>
      <c r="O196" s="177"/>
      <c r="P196" s="177"/>
      <c r="Q196" s="177"/>
      <c r="R196" s="180"/>
      <c r="T196" s="181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82"/>
      <c r="AT196" s="183" t="s">
        <v>159</v>
      </c>
      <c r="AU196" s="183" t="s">
        <v>90</v>
      </c>
      <c r="AV196" s="9" t="s">
        <v>108</v>
      </c>
      <c r="AW196" s="9" t="s">
        <v>7</v>
      </c>
      <c r="AX196" s="9" t="s">
        <v>82</v>
      </c>
      <c r="AY196" s="183" t="s">
        <v>151</v>
      </c>
    </row>
    <row r="197" spans="2:65" s="10" customFormat="1" ht="22.5" customHeight="1">
      <c r="B197" s="184"/>
      <c r="C197" s="185"/>
      <c r="D197" s="185"/>
      <c r="E197" s="186" t="s">
        <v>23</v>
      </c>
      <c r="F197" s="290" t="s">
        <v>160</v>
      </c>
      <c r="G197" s="291"/>
      <c r="H197" s="291"/>
      <c r="I197" s="291"/>
      <c r="J197" s="185"/>
      <c r="K197" s="187">
        <v>9.65</v>
      </c>
      <c r="L197" s="185"/>
      <c r="M197" s="185"/>
      <c r="N197" s="185"/>
      <c r="O197" s="185"/>
      <c r="P197" s="185"/>
      <c r="Q197" s="185"/>
      <c r="R197" s="188"/>
      <c r="T197" s="189"/>
      <c r="U197" s="185"/>
      <c r="V197" s="185"/>
      <c r="W197" s="185"/>
      <c r="X197" s="185"/>
      <c r="Y197" s="185"/>
      <c r="Z197" s="185"/>
      <c r="AA197" s="185"/>
      <c r="AB197" s="185"/>
      <c r="AC197" s="185"/>
      <c r="AD197" s="190"/>
      <c r="AT197" s="191" t="s">
        <v>159</v>
      </c>
      <c r="AU197" s="191" t="s">
        <v>90</v>
      </c>
      <c r="AV197" s="10" t="s">
        <v>156</v>
      </c>
      <c r="AW197" s="10" t="s">
        <v>7</v>
      </c>
      <c r="AX197" s="10" t="s">
        <v>90</v>
      </c>
      <c r="AY197" s="191" t="s">
        <v>151</v>
      </c>
    </row>
    <row r="198" spans="2:65" s="1" customFormat="1" ht="31.5" customHeight="1">
      <c r="B198" s="36"/>
      <c r="C198" s="168" t="s">
        <v>156</v>
      </c>
      <c r="D198" s="168" t="s">
        <v>152</v>
      </c>
      <c r="E198" s="169" t="s">
        <v>303</v>
      </c>
      <c r="F198" s="282" t="s">
        <v>304</v>
      </c>
      <c r="G198" s="282"/>
      <c r="H198" s="282"/>
      <c r="I198" s="282"/>
      <c r="J198" s="170" t="s">
        <v>238</v>
      </c>
      <c r="K198" s="171">
        <v>96.5</v>
      </c>
      <c r="L198" s="172">
        <v>0</v>
      </c>
      <c r="M198" s="284">
        <v>0</v>
      </c>
      <c r="N198" s="285"/>
      <c r="O198" s="285"/>
      <c r="P198" s="283">
        <f>ROUND(V198*K198,2)</f>
        <v>0</v>
      </c>
      <c r="Q198" s="283"/>
      <c r="R198" s="38"/>
      <c r="T198" s="173" t="s">
        <v>23</v>
      </c>
      <c r="U198" s="45" t="s">
        <v>45</v>
      </c>
      <c r="V198" s="125">
        <f>L198+M198</f>
        <v>0</v>
      </c>
      <c r="W198" s="125">
        <f>ROUND(L198*K198,2)</f>
        <v>0</v>
      </c>
      <c r="X198" s="125">
        <f>ROUND(M198*K198,2)</f>
        <v>0</v>
      </c>
      <c r="Y198" s="37"/>
      <c r="Z198" s="174">
        <f>Y198*K198</f>
        <v>0</v>
      </c>
      <c r="AA198" s="174">
        <v>0</v>
      </c>
      <c r="AB198" s="174">
        <f>AA198*K198</f>
        <v>0</v>
      </c>
      <c r="AC198" s="174">
        <v>0</v>
      </c>
      <c r="AD198" s="175">
        <f>AC198*K198</f>
        <v>0</v>
      </c>
      <c r="AR198" s="19" t="s">
        <v>156</v>
      </c>
      <c r="AT198" s="19" t="s">
        <v>152</v>
      </c>
      <c r="AU198" s="19" t="s">
        <v>90</v>
      </c>
      <c r="AY198" s="19" t="s">
        <v>151</v>
      </c>
      <c r="BE198" s="112">
        <f>IF(U198="základní",P198,0)</f>
        <v>0</v>
      </c>
      <c r="BF198" s="112">
        <f>IF(U198="snížená",P198,0)</f>
        <v>0</v>
      </c>
      <c r="BG198" s="112">
        <f>IF(U198="zákl. přenesená",P198,0)</f>
        <v>0</v>
      </c>
      <c r="BH198" s="112">
        <f>IF(U198="sníž. přenesená",P198,0)</f>
        <v>0</v>
      </c>
      <c r="BI198" s="112">
        <f>IF(U198="nulová",P198,0)</f>
        <v>0</v>
      </c>
      <c r="BJ198" s="19" t="s">
        <v>90</v>
      </c>
      <c r="BK198" s="112">
        <f>ROUND(V198*K198,2)</f>
        <v>0</v>
      </c>
      <c r="BL198" s="19" t="s">
        <v>156</v>
      </c>
      <c r="BM198" s="19" t="s">
        <v>305</v>
      </c>
    </row>
    <row r="199" spans="2:65" s="1" customFormat="1" ht="22.5" customHeight="1">
      <c r="B199" s="36"/>
      <c r="C199" s="208" t="s">
        <v>82</v>
      </c>
      <c r="D199" s="208" t="s">
        <v>306</v>
      </c>
      <c r="E199" s="209" t="s">
        <v>307</v>
      </c>
      <c r="F199" s="305" t="s">
        <v>308</v>
      </c>
      <c r="G199" s="305"/>
      <c r="H199" s="305"/>
      <c r="I199" s="305"/>
      <c r="J199" s="210" t="s">
        <v>309</v>
      </c>
      <c r="K199" s="211">
        <v>3.4740000000000002</v>
      </c>
      <c r="L199" s="212">
        <v>0</v>
      </c>
      <c r="M199" s="306"/>
      <c r="N199" s="306"/>
      <c r="O199" s="307"/>
      <c r="P199" s="283">
        <f>ROUND(V199*K199,2)</f>
        <v>0</v>
      </c>
      <c r="Q199" s="283"/>
      <c r="R199" s="38"/>
      <c r="T199" s="173" t="s">
        <v>23</v>
      </c>
      <c r="U199" s="45" t="s">
        <v>45</v>
      </c>
      <c r="V199" s="125">
        <f>L199+M199</f>
        <v>0</v>
      </c>
      <c r="W199" s="125">
        <f>ROUND(L199*K199,2)</f>
        <v>0</v>
      </c>
      <c r="X199" s="125">
        <f>ROUND(M199*K199,2)</f>
        <v>0</v>
      </c>
      <c r="Y199" s="37"/>
      <c r="Z199" s="174">
        <f>Y199*K199</f>
        <v>0</v>
      </c>
      <c r="AA199" s="174">
        <v>1E-3</v>
      </c>
      <c r="AB199" s="174">
        <f>AA199*K199</f>
        <v>3.4740000000000001E-3</v>
      </c>
      <c r="AC199" s="174">
        <v>0</v>
      </c>
      <c r="AD199" s="175">
        <f>AC199*K199</f>
        <v>0</v>
      </c>
      <c r="AR199" s="19" t="s">
        <v>169</v>
      </c>
      <c r="AT199" s="19" t="s">
        <v>306</v>
      </c>
      <c r="AU199" s="19" t="s">
        <v>90</v>
      </c>
      <c r="AY199" s="19" t="s">
        <v>151</v>
      </c>
      <c r="BE199" s="112">
        <f>IF(U199="základní",P199,0)</f>
        <v>0</v>
      </c>
      <c r="BF199" s="112">
        <f>IF(U199="snížená",P199,0)</f>
        <v>0</v>
      </c>
      <c r="BG199" s="112">
        <f>IF(U199="zákl. přenesená",P199,0)</f>
        <v>0</v>
      </c>
      <c r="BH199" s="112">
        <f>IF(U199="sníž. přenesená",P199,0)</f>
        <v>0</v>
      </c>
      <c r="BI199" s="112">
        <f>IF(U199="nulová",P199,0)</f>
        <v>0</v>
      </c>
      <c r="BJ199" s="19" t="s">
        <v>90</v>
      </c>
      <c r="BK199" s="112">
        <f>ROUND(V199*K199,2)</f>
        <v>0</v>
      </c>
      <c r="BL199" s="19" t="s">
        <v>156</v>
      </c>
      <c r="BM199" s="19" t="s">
        <v>310</v>
      </c>
    </row>
    <row r="200" spans="2:65" s="1" customFormat="1" ht="31.5" customHeight="1">
      <c r="B200" s="36"/>
      <c r="C200" s="168" t="s">
        <v>170</v>
      </c>
      <c r="D200" s="168" t="s">
        <v>152</v>
      </c>
      <c r="E200" s="169" t="s">
        <v>311</v>
      </c>
      <c r="F200" s="282" t="s">
        <v>312</v>
      </c>
      <c r="G200" s="282"/>
      <c r="H200" s="282"/>
      <c r="I200" s="282"/>
      <c r="J200" s="170" t="s">
        <v>238</v>
      </c>
      <c r="K200" s="171">
        <v>100</v>
      </c>
      <c r="L200" s="172">
        <v>0</v>
      </c>
      <c r="M200" s="284">
        <v>0</v>
      </c>
      <c r="N200" s="285"/>
      <c r="O200" s="285"/>
      <c r="P200" s="283">
        <f>ROUND(V200*K200,2)</f>
        <v>0</v>
      </c>
      <c r="Q200" s="283"/>
      <c r="R200" s="38"/>
      <c r="T200" s="173" t="s">
        <v>23</v>
      </c>
      <c r="U200" s="45" t="s">
        <v>45</v>
      </c>
      <c r="V200" s="125">
        <f>L200+M200</f>
        <v>0</v>
      </c>
      <c r="W200" s="125">
        <f>ROUND(L200*K200,2)</f>
        <v>0</v>
      </c>
      <c r="X200" s="125">
        <f>ROUND(M200*K200,2)</f>
        <v>0</v>
      </c>
      <c r="Y200" s="37"/>
      <c r="Z200" s="174">
        <f>Y200*K200</f>
        <v>0</v>
      </c>
      <c r="AA200" s="174">
        <v>0</v>
      </c>
      <c r="AB200" s="174">
        <f>AA200*K200</f>
        <v>0</v>
      </c>
      <c r="AC200" s="174">
        <v>0</v>
      </c>
      <c r="AD200" s="175">
        <f>AC200*K200</f>
        <v>0</v>
      </c>
      <c r="AR200" s="19" t="s">
        <v>156</v>
      </c>
      <c r="AT200" s="19" t="s">
        <v>152</v>
      </c>
      <c r="AU200" s="19" t="s">
        <v>90</v>
      </c>
      <c r="AY200" s="19" t="s">
        <v>151</v>
      </c>
      <c r="BE200" s="112">
        <f>IF(U200="základní",P200,0)</f>
        <v>0</v>
      </c>
      <c r="BF200" s="112">
        <f>IF(U200="snížená",P200,0)</f>
        <v>0</v>
      </c>
      <c r="BG200" s="112">
        <f>IF(U200="zákl. přenesená",P200,0)</f>
        <v>0</v>
      </c>
      <c r="BH200" s="112">
        <f>IF(U200="sníž. přenesená",P200,0)</f>
        <v>0</v>
      </c>
      <c r="BI200" s="112">
        <f>IF(U200="nulová",P200,0)</f>
        <v>0</v>
      </c>
      <c r="BJ200" s="19" t="s">
        <v>90</v>
      </c>
      <c r="BK200" s="112">
        <f>ROUND(V200*K200,2)</f>
        <v>0</v>
      </c>
      <c r="BL200" s="19" t="s">
        <v>156</v>
      </c>
      <c r="BM200" s="19" t="s">
        <v>313</v>
      </c>
    </row>
    <row r="201" spans="2:65" s="1" customFormat="1" ht="22.5" customHeight="1">
      <c r="B201" s="36"/>
      <c r="C201" s="37"/>
      <c r="D201" s="37"/>
      <c r="E201" s="37"/>
      <c r="F201" s="286" t="s">
        <v>314</v>
      </c>
      <c r="G201" s="287"/>
      <c r="H201" s="287"/>
      <c r="I201" s="287"/>
      <c r="J201" s="37"/>
      <c r="K201" s="37"/>
      <c r="L201" s="37"/>
      <c r="M201" s="37"/>
      <c r="N201" s="37"/>
      <c r="O201" s="37"/>
      <c r="P201" s="37"/>
      <c r="Q201" s="37"/>
      <c r="R201" s="38"/>
      <c r="T201" s="142"/>
      <c r="U201" s="37"/>
      <c r="V201" s="37"/>
      <c r="W201" s="37"/>
      <c r="X201" s="37"/>
      <c r="Y201" s="37"/>
      <c r="Z201" s="37"/>
      <c r="AA201" s="37"/>
      <c r="AB201" s="37"/>
      <c r="AC201" s="37"/>
      <c r="AD201" s="79"/>
      <c r="AT201" s="19" t="s">
        <v>158</v>
      </c>
      <c r="AU201" s="19" t="s">
        <v>90</v>
      </c>
    </row>
    <row r="202" spans="2:65" s="9" customFormat="1" ht="22.5" customHeight="1">
      <c r="B202" s="176"/>
      <c r="C202" s="177"/>
      <c r="D202" s="177"/>
      <c r="E202" s="178" t="s">
        <v>23</v>
      </c>
      <c r="F202" s="288" t="s">
        <v>315</v>
      </c>
      <c r="G202" s="289"/>
      <c r="H202" s="289"/>
      <c r="I202" s="289"/>
      <c r="J202" s="177"/>
      <c r="K202" s="179">
        <v>100</v>
      </c>
      <c r="L202" s="177"/>
      <c r="M202" s="177"/>
      <c r="N202" s="177"/>
      <c r="O202" s="177"/>
      <c r="P202" s="177"/>
      <c r="Q202" s="177"/>
      <c r="R202" s="180"/>
      <c r="T202" s="181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82"/>
      <c r="AT202" s="183" t="s">
        <v>159</v>
      </c>
      <c r="AU202" s="183" t="s">
        <v>90</v>
      </c>
      <c r="AV202" s="9" t="s">
        <v>108</v>
      </c>
      <c r="AW202" s="9" t="s">
        <v>7</v>
      </c>
      <c r="AX202" s="9" t="s">
        <v>82</v>
      </c>
      <c r="AY202" s="183" t="s">
        <v>151</v>
      </c>
    </row>
    <row r="203" spans="2:65" s="10" customFormat="1" ht="22.5" customHeight="1">
      <c r="B203" s="184"/>
      <c r="C203" s="185"/>
      <c r="D203" s="185"/>
      <c r="E203" s="186" t="s">
        <v>23</v>
      </c>
      <c r="F203" s="290" t="s">
        <v>160</v>
      </c>
      <c r="G203" s="291"/>
      <c r="H203" s="291"/>
      <c r="I203" s="291"/>
      <c r="J203" s="185"/>
      <c r="K203" s="187">
        <v>100</v>
      </c>
      <c r="L203" s="185"/>
      <c r="M203" s="185"/>
      <c r="N203" s="185"/>
      <c r="O203" s="185"/>
      <c r="P203" s="185"/>
      <c r="Q203" s="185"/>
      <c r="R203" s="188"/>
      <c r="T203" s="189"/>
      <c r="U203" s="185"/>
      <c r="V203" s="185"/>
      <c r="W203" s="185"/>
      <c r="X203" s="185"/>
      <c r="Y203" s="185"/>
      <c r="Z203" s="185"/>
      <c r="AA203" s="185"/>
      <c r="AB203" s="185"/>
      <c r="AC203" s="185"/>
      <c r="AD203" s="190"/>
      <c r="AT203" s="191" t="s">
        <v>159</v>
      </c>
      <c r="AU203" s="191" t="s">
        <v>90</v>
      </c>
      <c r="AV203" s="10" t="s">
        <v>156</v>
      </c>
      <c r="AW203" s="10" t="s">
        <v>7</v>
      </c>
      <c r="AX203" s="10" t="s">
        <v>90</v>
      </c>
      <c r="AY203" s="191" t="s">
        <v>151</v>
      </c>
    </row>
    <row r="204" spans="2:65" s="1" customFormat="1" ht="31.5" customHeight="1">
      <c r="B204" s="36"/>
      <c r="C204" s="168" t="s">
        <v>166</v>
      </c>
      <c r="D204" s="168" t="s">
        <v>152</v>
      </c>
      <c r="E204" s="169" t="s">
        <v>316</v>
      </c>
      <c r="F204" s="282" t="s">
        <v>317</v>
      </c>
      <c r="G204" s="282"/>
      <c r="H204" s="282"/>
      <c r="I204" s="282"/>
      <c r="J204" s="170" t="s">
        <v>318</v>
      </c>
      <c r="K204" s="171">
        <v>10</v>
      </c>
      <c r="L204" s="172">
        <v>0</v>
      </c>
      <c r="M204" s="284">
        <v>0</v>
      </c>
      <c r="N204" s="285"/>
      <c r="O204" s="285"/>
      <c r="P204" s="283">
        <f>ROUND(V204*K204,2)</f>
        <v>0</v>
      </c>
      <c r="Q204" s="283"/>
      <c r="R204" s="38"/>
      <c r="T204" s="173" t="s">
        <v>23</v>
      </c>
      <c r="U204" s="45" t="s">
        <v>45</v>
      </c>
      <c r="V204" s="125">
        <f>L204+M204</f>
        <v>0</v>
      </c>
      <c r="W204" s="125">
        <f>ROUND(L204*K204,2)</f>
        <v>0</v>
      </c>
      <c r="X204" s="125">
        <f>ROUND(M204*K204,2)</f>
        <v>0</v>
      </c>
      <c r="Y204" s="37"/>
      <c r="Z204" s="174">
        <f>Y204*K204</f>
        <v>0</v>
      </c>
      <c r="AA204" s="174">
        <v>2.0999999999999999E-3</v>
      </c>
      <c r="AB204" s="174">
        <f>AA204*K204</f>
        <v>2.0999999999999998E-2</v>
      </c>
      <c r="AC204" s="174">
        <v>0</v>
      </c>
      <c r="AD204" s="175">
        <f>AC204*K204</f>
        <v>0</v>
      </c>
      <c r="AR204" s="19" t="s">
        <v>156</v>
      </c>
      <c r="AT204" s="19" t="s">
        <v>152</v>
      </c>
      <c r="AU204" s="19" t="s">
        <v>90</v>
      </c>
      <c r="AY204" s="19" t="s">
        <v>151</v>
      </c>
      <c r="BE204" s="112">
        <f>IF(U204="základní",P204,0)</f>
        <v>0</v>
      </c>
      <c r="BF204" s="112">
        <f>IF(U204="snížená",P204,0)</f>
        <v>0</v>
      </c>
      <c r="BG204" s="112">
        <f>IF(U204="zákl. přenesená",P204,0)</f>
        <v>0</v>
      </c>
      <c r="BH204" s="112">
        <f>IF(U204="sníž. přenesená",P204,0)</f>
        <v>0</v>
      </c>
      <c r="BI204" s="112">
        <f>IF(U204="nulová",P204,0)</f>
        <v>0</v>
      </c>
      <c r="BJ204" s="19" t="s">
        <v>90</v>
      </c>
      <c r="BK204" s="112">
        <f>ROUND(V204*K204,2)</f>
        <v>0</v>
      </c>
      <c r="BL204" s="19" t="s">
        <v>156</v>
      </c>
      <c r="BM204" s="19" t="s">
        <v>319</v>
      </c>
    </row>
    <row r="205" spans="2:65" s="8" customFormat="1" ht="37.35" customHeight="1">
      <c r="B205" s="157"/>
      <c r="C205" s="158"/>
      <c r="D205" s="159" t="s">
        <v>196</v>
      </c>
      <c r="E205" s="159"/>
      <c r="F205" s="159"/>
      <c r="G205" s="159"/>
      <c r="H205" s="159"/>
      <c r="I205" s="159"/>
      <c r="J205" s="159"/>
      <c r="K205" s="159"/>
      <c r="L205" s="159"/>
      <c r="M205" s="308">
        <f>BK205</f>
        <v>0</v>
      </c>
      <c r="N205" s="309"/>
      <c r="O205" s="309"/>
      <c r="P205" s="309"/>
      <c r="Q205" s="309"/>
      <c r="R205" s="160"/>
      <c r="T205" s="161"/>
      <c r="U205" s="158"/>
      <c r="V205" s="158"/>
      <c r="W205" s="162">
        <f>SUM(W206:W222)</f>
        <v>0</v>
      </c>
      <c r="X205" s="162">
        <f>SUM(X206:X222)</f>
        <v>0</v>
      </c>
      <c r="Y205" s="158"/>
      <c r="Z205" s="163">
        <f>SUM(Z206:Z222)</f>
        <v>0</v>
      </c>
      <c r="AA205" s="158"/>
      <c r="AB205" s="163">
        <f>SUM(AB206:AB222)</f>
        <v>4.1421975</v>
      </c>
      <c r="AC205" s="158"/>
      <c r="AD205" s="164">
        <f>SUM(AD206:AD222)</f>
        <v>0</v>
      </c>
      <c r="AR205" s="165" t="s">
        <v>90</v>
      </c>
      <c r="AT205" s="166" t="s">
        <v>81</v>
      </c>
      <c r="AU205" s="166" t="s">
        <v>82</v>
      </c>
      <c r="AY205" s="165" t="s">
        <v>151</v>
      </c>
      <c r="BK205" s="167">
        <f>SUM(BK206:BK222)</f>
        <v>0</v>
      </c>
    </row>
    <row r="206" spans="2:65" s="1" customFormat="1" ht="31.5" customHeight="1">
      <c r="B206" s="36"/>
      <c r="C206" s="168" t="s">
        <v>90</v>
      </c>
      <c r="D206" s="168" t="s">
        <v>152</v>
      </c>
      <c r="E206" s="169" t="s">
        <v>320</v>
      </c>
      <c r="F206" s="282" t="s">
        <v>321</v>
      </c>
      <c r="G206" s="282"/>
      <c r="H206" s="282"/>
      <c r="I206" s="282"/>
      <c r="J206" s="170" t="s">
        <v>207</v>
      </c>
      <c r="K206" s="171">
        <v>0.15</v>
      </c>
      <c r="L206" s="172">
        <v>0</v>
      </c>
      <c r="M206" s="284">
        <v>0</v>
      </c>
      <c r="N206" s="285"/>
      <c r="O206" s="285"/>
      <c r="P206" s="283">
        <f>ROUND(V206*K206,2)</f>
        <v>0</v>
      </c>
      <c r="Q206" s="283"/>
      <c r="R206" s="38"/>
      <c r="T206" s="173" t="s">
        <v>23</v>
      </c>
      <c r="U206" s="45" t="s">
        <v>45</v>
      </c>
      <c r="V206" s="125">
        <f>L206+M206</f>
        <v>0</v>
      </c>
      <c r="W206" s="125">
        <f>ROUND(L206*K206,2)</f>
        <v>0</v>
      </c>
      <c r="X206" s="125">
        <f>ROUND(M206*K206,2)</f>
        <v>0</v>
      </c>
      <c r="Y206" s="37"/>
      <c r="Z206" s="174">
        <f>Y206*K206</f>
        <v>0</v>
      </c>
      <c r="AA206" s="174">
        <v>2.16</v>
      </c>
      <c r="AB206" s="174">
        <f>AA206*K206</f>
        <v>0.32400000000000001</v>
      </c>
      <c r="AC206" s="174">
        <v>0</v>
      </c>
      <c r="AD206" s="175">
        <f>AC206*K206</f>
        <v>0</v>
      </c>
      <c r="AR206" s="19" t="s">
        <v>156</v>
      </c>
      <c r="AT206" s="19" t="s">
        <v>152</v>
      </c>
      <c r="AU206" s="19" t="s">
        <v>90</v>
      </c>
      <c r="AY206" s="19" t="s">
        <v>151</v>
      </c>
      <c r="BE206" s="112">
        <f>IF(U206="základní",P206,0)</f>
        <v>0</v>
      </c>
      <c r="BF206" s="112">
        <f>IF(U206="snížená",P206,0)</f>
        <v>0</v>
      </c>
      <c r="BG206" s="112">
        <f>IF(U206="zákl. přenesená",P206,0)</f>
        <v>0</v>
      </c>
      <c r="BH206" s="112">
        <f>IF(U206="sníž. přenesená",P206,0)</f>
        <v>0</v>
      </c>
      <c r="BI206" s="112">
        <f>IF(U206="nulová",P206,0)</f>
        <v>0</v>
      </c>
      <c r="BJ206" s="19" t="s">
        <v>90</v>
      </c>
      <c r="BK206" s="112">
        <f>ROUND(V206*K206,2)</f>
        <v>0</v>
      </c>
      <c r="BL206" s="19" t="s">
        <v>156</v>
      </c>
      <c r="BM206" s="19" t="s">
        <v>322</v>
      </c>
    </row>
    <row r="207" spans="2:65" s="1" customFormat="1" ht="22.5" customHeight="1">
      <c r="B207" s="36"/>
      <c r="C207" s="37"/>
      <c r="D207" s="37"/>
      <c r="E207" s="37"/>
      <c r="F207" s="286" t="s">
        <v>323</v>
      </c>
      <c r="G207" s="287"/>
      <c r="H207" s="287"/>
      <c r="I207" s="287"/>
      <c r="J207" s="37"/>
      <c r="K207" s="37"/>
      <c r="L207" s="37"/>
      <c r="M207" s="37"/>
      <c r="N207" s="37"/>
      <c r="O207" s="37"/>
      <c r="P207" s="37"/>
      <c r="Q207" s="37"/>
      <c r="R207" s="38"/>
      <c r="T207" s="142"/>
      <c r="U207" s="37"/>
      <c r="V207" s="37"/>
      <c r="W207" s="37"/>
      <c r="X207" s="37"/>
      <c r="Y207" s="37"/>
      <c r="Z207" s="37"/>
      <c r="AA207" s="37"/>
      <c r="AB207" s="37"/>
      <c r="AC207" s="37"/>
      <c r="AD207" s="79"/>
      <c r="AT207" s="19" t="s">
        <v>158</v>
      </c>
      <c r="AU207" s="19" t="s">
        <v>90</v>
      </c>
    </row>
    <row r="208" spans="2:65" s="9" customFormat="1" ht="22.5" customHeight="1">
      <c r="B208" s="176"/>
      <c r="C208" s="177"/>
      <c r="D208" s="177"/>
      <c r="E208" s="178" t="s">
        <v>23</v>
      </c>
      <c r="F208" s="288" t="s">
        <v>324</v>
      </c>
      <c r="G208" s="289"/>
      <c r="H208" s="289"/>
      <c r="I208" s="289"/>
      <c r="J208" s="177"/>
      <c r="K208" s="179">
        <v>0.15</v>
      </c>
      <c r="L208" s="177"/>
      <c r="M208" s="177"/>
      <c r="N208" s="177"/>
      <c r="O208" s="177"/>
      <c r="P208" s="177"/>
      <c r="Q208" s="177"/>
      <c r="R208" s="180"/>
      <c r="T208" s="181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82"/>
      <c r="AT208" s="183" t="s">
        <v>159</v>
      </c>
      <c r="AU208" s="183" t="s">
        <v>90</v>
      </c>
      <c r="AV208" s="9" t="s">
        <v>108</v>
      </c>
      <c r="AW208" s="9" t="s">
        <v>7</v>
      </c>
      <c r="AX208" s="9" t="s">
        <v>82</v>
      </c>
      <c r="AY208" s="183" t="s">
        <v>151</v>
      </c>
    </row>
    <row r="209" spans="2:65" s="10" customFormat="1" ht="22.5" customHeight="1">
      <c r="B209" s="184"/>
      <c r="C209" s="185"/>
      <c r="D209" s="185"/>
      <c r="E209" s="186" t="s">
        <v>23</v>
      </c>
      <c r="F209" s="290" t="s">
        <v>160</v>
      </c>
      <c r="G209" s="291"/>
      <c r="H209" s="291"/>
      <c r="I209" s="291"/>
      <c r="J209" s="185"/>
      <c r="K209" s="187">
        <v>0.15</v>
      </c>
      <c r="L209" s="185"/>
      <c r="M209" s="185"/>
      <c r="N209" s="185"/>
      <c r="O209" s="185"/>
      <c r="P209" s="185"/>
      <c r="Q209" s="185"/>
      <c r="R209" s="188"/>
      <c r="T209" s="189"/>
      <c r="U209" s="185"/>
      <c r="V209" s="185"/>
      <c r="W209" s="185"/>
      <c r="X209" s="185"/>
      <c r="Y209" s="185"/>
      <c r="Z209" s="185"/>
      <c r="AA209" s="185"/>
      <c r="AB209" s="185"/>
      <c r="AC209" s="185"/>
      <c r="AD209" s="190"/>
      <c r="AT209" s="191" t="s">
        <v>159</v>
      </c>
      <c r="AU209" s="191" t="s">
        <v>90</v>
      </c>
      <c r="AV209" s="10" t="s">
        <v>156</v>
      </c>
      <c r="AW209" s="10" t="s">
        <v>7</v>
      </c>
      <c r="AX209" s="10" t="s">
        <v>90</v>
      </c>
      <c r="AY209" s="191" t="s">
        <v>151</v>
      </c>
    </row>
    <row r="210" spans="2:65" s="1" customFormat="1" ht="22.5" customHeight="1">
      <c r="B210" s="36"/>
      <c r="C210" s="168" t="s">
        <v>108</v>
      </c>
      <c r="D210" s="168" t="s">
        <v>152</v>
      </c>
      <c r="E210" s="169" t="s">
        <v>325</v>
      </c>
      <c r="F210" s="282" t="s">
        <v>326</v>
      </c>
      <c r="G210" s="282"/>
      <c r="H210" s="282"/>
      <c r="I210" s="282"/>
      <c r="J210" s="170" t="s">
        <v>207</v>
      </c>
      <c r="K210" s="171">
        <v>2.52</v>
      </c>
      <c r="L210" s="172">
        <v>0</v>
      </c>
      <c r="M210" s="284">
        <v>0</v>
      </c>
      <c r="N210" s="285"/>
      <c r="O210" s="285"/>
      <c r="P210" s="283">
        <f>ROUND(V210*K210,2)</f>
        <v>0</v>
      </c>
      <c r="Q210" s="283"/>
      <c r="R210" s="38"/>
      <c r="T210" s="173" t="s">
        <v>23</v>
      </c>
      <c r="U210" s="45" t="s">
        <v>45</v>
      </c>
      <c r="V210" s="125">
        <f>L210+M210</f>
        <v>0</v>
      </c>
      <c r="W210" s="125">
        <f>ROUND(L210*K210,2)</f>
        <v>0</v>
      </c>
      <c r="X210" s="125">
        <f>ROUND(M210*K210,2)</f>
        <v>0</v>
      </c>
      <c r="Y210" s="37"/>
      <c r="Z210" s="174">
        <f>Y210*K210</f>
        <v>0</v>
      </c>
      <c r="AA210" s="174">
        <v>0</v>
      </c>
      <c r="AB210" s="174">
        <f>AA210*K210</f>
        <v>0</v>
      </c>
      <c r="AC210" s="174">
        <v>0</v>
      </c>
      <c r="AD210" s="175">
        <f>AC210*K210</f>
        <v>0</v>
      </c>
      <c r="AR210" s="19" t="s">
        <v>156</v>
      </c>
      <c r="AT210" s="19" t="s">
        <v>152</v>
      </c>
      <c r="AU210" s="19" t="s">
        <v>90</v>
      </c>
      <c r="AY210" s="19" t="s">
        <v>151</v>
      </c>
      <c r="BE210" s="112">
        <f>IF(U210="základní",P210,0)</f>
        <v>0</v>
      </c>
      <c r="BF210" s="112">
        <f>IF(U210="snížená",P210,0)</f>
        <v>0</v>
      </c>
      <c r="BG210" s="112">
        <f>IF(U210="zákl. přenesená",P210,0)</f>
        <v>0</v>
      </c>
      <c r="BH210" s="112">
        <f>IF(U210="sníž. přenesená",P210,0)</f>
        <v>0</v>
      </c>
      <c r="BI210" s="112">
        <f>IF(U210="nulová",P210,0)</f>
        <v>0</v>
      </c>
      <c r="BJ210" s="19" t="s">
        <v>90</v>
      </c>
      <c r="BK210" s="112">
        <f>ROUND(V210*K210,2)</f>
        <v>0</v>
      </c>
      <c r="BL210" s="19" t="s">
        <v>156</v>
      </c>
      <c r="BM210" s="19" t="s">
        <v>327</v>
      </c>
    </row>
    <row r="211" spans="2:65" s="1" customFormat="1" ht="22.5" customHeight="1">
      <c r="B211" s="36"/>
      <c r="C211" s="37"/>
      <c r="D211" s="37"/>
      <c r="E211" s="37"/>
      <c r="F211" s="286" t="s">
        <v>323</v>
      </c>
      <c r="G211" s="287"/>
      <c r="H211" s="287"/>
      <c r="I211" s="287"/>
      <c r="J211" s="37"/>
      <c r="K211" s="37"/>
      <c r="L211" s="37"/>
      <c r="M211" s="37"/>
      <c r="N211" s="37"/>
      <c r="O211" s="37"/>
      <c r="P211" s="37"/>
      <c r="Q211" s="37"/>
      <c r="R211" s="38"/>
      <c r="T211" s="142"/>
      <c r="U211" s="37"/>
      <c r="V211" s="37"/>
      <c r="W211" s="37"/>
      <c r="X211" s="37"/>
      <c r="Y211" s="37"/>
      <c r="Z211" s="37"/>
      <c r="AA211" s="37"/>
      <c r="AB211" s="37"/>
      <c r="AC211" s="37"/>
      <c r="AD211" s="79"/>
      <c r="AT211" s="19" t="s">
        <v>158</v>
      </c>
      <c r="AU211" s="19" t="s">
        <v>90</v>
      </c>
    </row>
    <row r="212" spans="2:65" s="1" customFormat="1" ht="22.5" customHeight="1">
      <c r="B212" s="36"/>
      <c r="C212" s="168" t="s">
        <v>163</v>
      </c>
      <c r="D212" s="168" t="s">
        <v>152</v>
      </c>
      <c r="E212" s="169" t="s">
        <v>328</v>
      </c>
      <c r="F212" s="282" t="s">
        <v>329</v>
      </c>
      <c r="G212" s="282"/>
      <c r="H212" s="282"/>
      <c r="I212" s="282"/>
      <c r="J212" s="170" t="s">
        <v>238</v>
      </c>
      <c r="K212" s="171">
        <v>3.99</v>
      </c>
      <c r="L212" s="172">
        <v>0</v>
      </c>
      <c r="M212" s="284">
        <v>0</v>
      </c>
      <c r="N212" s="285"/>
      <c r="O212" s="285"/>
      <c r="P212" s="283">
        <f>ROUND(V212*K212,2)</f>
        <v>0</v>
      </c>
      <c r="Q212" s="283"/>
      <c r="R212" s="38"/>
      <c r="T212" s="173" t="s">
        <v>23</v>
      </c>
      <c r="U212" s="45" t="s">
        <v>45</v>
      </c>
      <c r="V212" s="125">
        <f>L212+M212</f>
        <v>0</v>
      </c>
      <c r="W212" s="125">
        <f>ROUND(L212*K212,2)</f>
        <v>0</v>
      </c>
      <c r="X212" s="125">
        <f>ROUND(M212*K212,2)</f>
        <v>0</v>
      </c>
      <c r="Y212" s="37"/>
      <c r="Z212" s="174">
        <f>Y212*K212</f>
        <v>0</v>
      </c>
      <c r="AA212" s="174">
        <v>1.0300000000000001E-3</v>
      </c>
      <c r="AB212" s="174">
        <f>AA212*K212</f>
        <v>4.1097000000000009E-3</v>
      </c>
      <c r="AC212" s="174">
        <v>0</v>
      </c>
      <c r="AD212" s="175">
        <f>AC212*K212</f>
        <v>0</v>
      </c>
      <c r="AR212" s="19" t="s">
        <v>156</v>
      </c>
      <c r="AT212" s="19" t="s">
        <v>152</v>
      </c>
      <c r="AU212" s="19" t="s">
        <v>90</v>
      </c>
      <c r="AY212" s="19" t="s">
        <v>151</v>
      </c>
      <c r="BE212" s="112">
        <f>IF(U212="základní",P212,0)</f>
        <v>0</v>
      </c>
      <c r="BF212" s="112">
        <f>IF(U212="snížená",P212,0)</f>
        <v>0</v>
      </c>
      <c r="BG212" s="112">
        <f>IF(U212="zákl. přenesená",P212,0)</f>
        <v>0</v>
      </c>
      <c r="BH212" s="112">
        <f>IF(U212="sníž. přenesená",P212,0)</f>
        <v>0</v>
      </c>
      <c r="BI212" s="112">
        <f>IF(U212="nulová",P212,0)</f>
        <v>0</v>
      </c>
      <c r="BJ212" s="19" t="s">
        <v>90</v>
      </c>
      <c r="BK212" s="112">
        <f>ROUND(V212*K212,2)</f>
        <v>0</v>
      </c>
      <c r="BL212" s="19" t="s">
        <v>156</v>
      </c>
      <c r="BM212" s="19" t="s">
        <v>330</v>
      </c>
    </row>
    <row r="213" spans="2:65" s="1" customFormat="1" ht="22.5" customHeight="1">
      <c r="B213" s="36"/>
      <c r="C213" s="37"/>
      <c r="D213" s="37"/>
      <c r="E213" s="37"/>
      <c r="F213" s="286" t="s">
        <v>323</v>
      </c>
      <c r="G213" s="287"/>
      <c r="H213" s="287"/>
      <c r="I213" s="287"/>
      <c r="J213" s="37"/>
      <c r="K213" s="37"/>
      <c r="L213" s="37"/>
      <c r="M213" s="37"/>
      <c r="N213" s="37"/>
      <c r="O213" s="37"/>
      <c r="P213" s="37"/>
      <c r="Q213" s="37"/>
      <c r="R213" s="38"/>
      <c r="T213" s="142"/>
      <c r="U213" s="37"/>
      <c r="V213" s="37"/>
      <c r="W213" s="37"/>
      <c r="X213" s="37"/>
      <c r="Y213" s="37"/>
      <c r="Z213" s="37"/>
      <c r="AA213" s="37"/>
      <c r="AB213" s="37"/>
      <c r="AC213" s="37"/>
      <c r="AD213" s="79"/>
      <c r="AT213" s="19" t="s">
        <v>158</v>
      </c>
      <c r="AU213" s="19" t="s">
        <v>90</v>
      </c>
    </row>
    <row r="214" spans="2:65" s="9" customFormat="1" ht="22.5" customHeight="1">
      <c r="B214" s="176"/>
      <c r="C214" s="177"/>
      <c r="D214" s="177"/>
      <c r="E214" s="178" t="s">
        <v>23</v>
      </c>
      <c r="F214" s="288" t="s">
        <v>331</v>
      </c>
      <c r="G214" s="289"/>
      <c r="H214" s="289"/>
      <c r="I214" s="289"/>
      <c r="J214" s="177"/>
      <c r="K214" s="179">
        <v>3.99</v>
      </c>
      <c r="L214" s="177"/>
      <c r="M214" s="177"/>
      <c r="N214" s="177"/>
      <c r="O214" s="177"/>
      <c r="P214" s="177"/>
      <c r="Q214" s="177"/>
      <c r="R214" s="180"/>
      <c r="T214" s="181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82"/>
      <c r="AT214" s="183" t="s">
        <v>159</v>
      </c>
      <c r="AU214" s="183" t="s">
        <v>90</v>
      </c>
      <c r="AV214" s="9" t="s">
        <v>108</v>
      </c>
      <c r="AW214" s="9" t="s">
        <v>7</v>
      </c>
      <c r="AX214" s="9" t="s">
        <v>82</v>
      </c>
      <c r="AY214" s="183" t="s">
        <v>151</v>
      </c>
    </row>
    <row r="215" spans="2:65" s="10" customFormat="1" ht="22.5" customHeight="1">
      <c r="B215" s="184"/>
      <c r="C215" s="185"/>
      <c r="D215" s="185"/>
      <c r="E215" s="186" t="s">
        <v>23</v>
      </c>
      <c r="F215" s="290" t="s">
        <v>160</v>
      </c>
      <c r="G215" s="291"/>
      <c r="H215" s="291"/>
      <c r="I215" s="291"/>
      <c r="J215" s="185"/>
      <c r="K215" s="187">
        <v>3.99</v>
      </c>
      <c r="L215" s="185"/>
      <c r="M215" s="185"/>
      <c r="N215" s="185"/>
      <c r="O215" s="185"/>
      <c r="P215" s="185"/>
      <c r="Q215" s="185"/>
      <c r="R215" s="188"/>
      <c r="T215" s="189"/>
      <c r="U215" s="185"/>
      <c r="V215" s="185"/>
      <c r="W215" s="185"/>
      <c r="X215" s="185"/>
      <c r="Y215" s="185"/>
      <c r="Z215" s="185"/>
      <c r="AA215" s="185"/>
      <c r="AB215" s="185"/>
      <c r="AC215" s="185"/>
      <c r="AD215" s="190"/>
      <c r="AT215" s="191" t="s">
        <v>159</v>
      </c>
      <c r="AU215" s="191" t="s">
        <v>90</v>
      </c>
      <c r="AV215" s="10" t="s">
        <v>156</v>
      </c>
      <c r="AW215" s="10" t="s">
        <v>7</v>
      </c>
      <c r="AX215" s="10" t="s">
        <v>90</v>
      </c>
      <c r="AY215" s="191" t="s">
        <v>151</v>
      </c>
    </row>
    <row r="216" spans="2:65" s="1" customFormat="1" ht="22.5" customHeight="1">
      <c r="B216" s="36"/>
      <c r="C216" s="168" t="s">
        <v>156</v>
      </c>
      <c r="D216" s="168" t="s">
        <v>152</v>
      </c>
      <c r="E216" s="169" t="s">
        <v>332</v>
      </c>
      <c r="F216" s="282" t="s">
        <v>333</v>
      </c>
      <c r="G216" s="282"/>
      <c r="H216" s="282"/>
      <c r="I216" s="282"/>
      <c r="J216" s="170" t="s">
        <v>238</v>
      </c>
      <c r="K216" s="171">
        <v>3.99</v>
      </c>
      <c r="L216" s="172">
        <v>0</v>
      </c>
      <c r="M216" s="284">
        <v>0</v>
      </c>
      <c r="N216" s="285"/>
      <c r="O216" s="285"/>
      <c r="P216" s="283">
        <f>ROUND(V216*K216,2)</f>
        <v>0</v>
      </c>
      <c r="Q216" s="283"/>
      <c r="R216" s="38"/>
      <c r="T216" s="173" t="s">
        <v>23</v>
      </c>
      <c r="U216" s="45" t="s">
        <v>45</v>
      </c>
      <c r="V216" s="125">
        <f>L216+M216</f>
        <v>0</v>
      </c>
      <c r="W216" s="125">
        <f>ROUND(L216*K216,2)</f>
        <v>0</v>
      </c>
      <c r="X216" s="125">
        <f>ROUND(M216*K216,2)</f>
        <v>0</v>
      </c>
      <c r="Y216" s="37"/>
      <c r="Z216" s="174">
        <f>Y216*K216</f>
        <v>0</v>
      </c>
      <c r="AA216" s="174">
        <v>0</v>
      </c>
      <c r="AB216" s="174">
        <f>AA216*K216</f>
        <v>0</v>
      </c>
      <c r="AC216" s="174">
        <v>0</v>
      </c>
      <c r="AD216" s="175">
        <f>AC216*K216</f>
        <v>0</v>
      </c>
      <c r="AR216" s="19" t="s">
        <v>156</v>
      </c>
      <c r="AT216" s="19" t="s">
        <v>152</v>
      </c>
      <c r="AU216" s="19" t="s">
        <v>90</v>
      </c>
      <c r="AY216" s="19" t="s">
        <v>151</v>
      </c>
      <c r="BE216" s="112">
        <f>IF(U216="základní",P216,0)</f>
        <v>0</v>
      </c>
      <c r="BF216" s="112">
        <f>IF(U216="snížená",P216,0)</f>
        <v>0</v>
      </c>
      <c r="BG216" s="112">
        <f>IF(U216="zákl. přenesená",P216,0)</f>
        <v>0</v>
      </c>
      <c r="BH216" s="112">
        <f>IF(U216="sníž. přenesená",P216,0)</f>
        <v>0</v>
      </c>
      <c r="BI216" s="112">
        <f>IF(U216="nulová",P216,0)</f>
        <v>0</v>
      </c>
      <c r="BJ216" s="19" t="s">
        <v>90</v>
      </c>
      <c r="BK216" s="112">
        <f>ROUND(V216*K216,2)</f>
        <v>0</v>
      </c>
      <c r="BL216" s="19" t="s">
        <v>156</v>
      </c>
      <c r="BM216" s="19" t="s">
        <v>334</v>
      </c>
    </row>
    <row r="217" spans="2:65" s="1" customFormat="1" ht="22.5" customHeight="1">
      <c r="B217" s="36"/>
      <c r="C217" s="168" t="s">
        <v>170</v>
      </c>
      <c r="D217" s="168" t="s">
        <v>152</v>
      </c>
      <c r="E217" s="169" t="s">
        <v>335</v>
      </c>
      <c r="F217" s="282" t="s">
        <v>336</v>
      </c>
      <c r="G217" s="282"/>
      <c r="H217" s="282"/>
      <c r="I217" s="282"/>
      <c r="J217" s="170" t="s">
        <v>233</v>
      </c>
      <c r="K217" s="171">
        <v>0.15</v>
      </c>
      <c r="L217" s="172">
        <v>0</v>
      </c>
      <c r="M217" s="284">
        <v>0</v>
      </c>
      <c r="N217" s="285"/>
      <c r="O217" s="285"/>
      <c r="P217" s="283">
        <f>ROUND(V217*K217,2)</f>
        <v>0</v>
      </c>
      <c r="Q217" s="283"/>
      <c r="R217" s="38"/>
      <c r="T217" s="173" t="s">
        <v>23</v>
      </c>
      <c r="U217" s="45" t="s">
        <v>45</v>
      </c>
      <c r="V217" s="125">
        <f>L217+M217</f>
        <v>0</v>
      </c>
      <c r="W217" s="125">
        <f>ROUND(L217*K217,2)</f>
        <v>0</v>
      </c>
      <c r="X217" s="125">
        <f>ROUND(M217*K217,2)</f>
        <v>0</v>
      </c>
      <c r="Y217" s="37"/>
      <c r="Z217" s="174">
        <f>Y217*K217</f>
        <v>0</v>
      </c>
      <c r="AA217" s="174">
        <v>1.0587800000000001</v>
      </c>
      <c r="AB217" s="174">
        <f>AA217*K217</f>
        <v>0.15881700000000001</v>
      </c>
      <c r="AC217" s="174">
        <v>0</v>
      </c>
      <c r="AD217" s="175">
        <f>AC217*K217</f>
        <v>0</v>
      </c>
      <c r="AR217" s="19" t="s">
        <v>156</v>
      </c>
      <c r="AT217" s="19" t="s">
        <v>152</v>
      </c>
      <c r="AU217" s="19" t="s">
        <v>90</v>
      </c>
      <c r="AY217" s="19" t="s">
        <v>151</v>
      </c>
      <c r="BE217" s="112">
        <f>IF(U217="základní",P217,0)</f>
        <v>0</v>
      </c>
      <c r="BF217" s="112">
        <f>IF(U217="snížená",P217,0)</f>
        <v>0</v>
      </c>
      <c r="BG217" s="112">
        <f>IF(U217="zákl. přenesená",P217,0)</f>
        <v>0</v>
      </c>
      <c r="BH217" s="112">
        <f>IF(U217="sníž. přenesená",P217,0)</f>
        <v>0</v>
      </c>
      <c r="BI217" s="112">
        <f>IF(U217="nulová",P217,0)</f>
        <v>0</v>
      </c>
      <c r="BJ217" s="19" t="s">
        <v>90</v>
      </c>
      <c r="BK217" s="112">
        <f>ROUND(V217*K217,2)</f>
        <v>0</v>
      </c>
      <c r="BL217" s="19" t="s">
        <v>156</v>
      </c>
      <c r="BM217" s="19" t="s">
        <v>337</v>
      </c>
    </row>
    <row r="218" spans="2:65" s="1" customFormat="1" ht="22.5" customHeight="1">
      <c r="B218" s="36"/>
      <c r="C218" s="37"/>
      <c r="D218" s="37"/>
      <c r="E218" s="37"/>
      <c r="F218" s="286" t="s">
        <v>338</v>
      </c>
      <c r="G218" s="287"/>
      <c r="H218" s="287"/>
      <c r="I218" s="287"/>
      <c r="J218" s="37"/>
      <c r="K218" s="37"/>
      <c r="L218" s="37"/>
      <c r="M218" s="37"/>
      <c r="N218" s="37"/>
      <c r="O218" s="37"/>
      <c r="P218" s="37"/>
      <c r="Q218" s="37"/>
      <c r="R218" s="38"/>
      <c r="T218" s="142"/>
      <c r="U218" s="37"/>
      <c r="V218" s="37"/>
      <c r="W218" s="37"/>
      <c r="X218" s="37"/>
      <c r="Y218" s="37"/>
      <c r="Z218" s="37"/>
      <c r="AA218" s="37"/>
      <c r="AB218" s="37"/>
      <c r="AC218" s="37"/>
      <c r="AD218" s="79"/>
      <c r="AT218" s="19" t="s">
        <v>158</v>
      </c>
      <c r="AU218" s="19" t="s">
        <v>90</v>
      </c>
    </row>
    <row r="219" spans="2:65" s="9" customFormat="1" ht="22.5" customHeight="1">
      <c r="B219" s="176"/>
      <c r="C219" s="177"/>
      <c r="D219" s="177"/>
      <c r="E219" s="178" t="s">
        <v>23</v>
      </c>
      <c r="F219" s="288" t="s">
        <v>339</v>
      </c>
      <c r="G219" s="289"/>
      <c r="H219" s="289"/>
      <c r="I219" s="289"/>
      <c r="J219" s="177"/>
      <c r="K219" s="179">
        <v>0.15</v>
      </c>
      <c r="L219" s="177"/>
      <c r="M219" s="177"/>
      <c r="N219" s="177"/>
      <c r="O219" s="177"/>
      <c r="P219" s="177"/>
      <c r="Q219" s="177"/>
      <c r="R219" s="180"/>
      <c r="T219" s="181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82"/>
      <c r="AT219" s="183" t="s">
        <v>159</v>
      </c>
      <c r="AU219" s="183" t="s">
        <v>90</v>
      </c>
      <c r="AV219" s="9" t="s">
        <v>108</v>
      </c>
      <c r="AW219" s="9" t="s">
        <v>7</v>
      </c>
      <c r="AX219" s="9" t="s">
        <v>82</v>
      </c>
      <c r="AY219" s="183" t="s">
        <v>151</v>
      </c>
    </row>
    <row r="220" spans="2:65" s="10" customFormat="1" ht="22.5" customHeight="1">
      <c r="B220" s="184"/>
      <c r="C220" s="185"/>
      <c r="D220" s="185"/>
      <c r="E220" s="186" t="s">
        <v>23</v>
      </c>
      <c r="F220" s="290" t="s">
        <v>160</v>
      </c>
      <c r="G220" s="291"/>
      <c r="H220" s="291"/>
      <c r="I220" s="291"/>
      <c r="J220" s="185"/>
      <c r="K220" s="187">
        <v>0.15</v>
      </c>
      <c r="L220" s="185"/>
      <c r="M220" s="185"/>
      <c r="N220" s="185"/>
      <c r="O220" s="185"/>
      <c r="P220" s="185"/>
      <c r="Q220" s="185"/>
      <c r="R220" s="188"/>
      <c r="T220" s="189"/>
      <c r="U220" s="185"/>
      <c r="V220" s="185"/>
      <c r="W220" s="185"/>
      <c r="X220" s="185"/>
      <c r="Y220" s="185"/>
      <c r="Z220" s="185"/>
      <c r="AA220" s="185"/>
      <c r="AB220" s="185"/>
      <c r="AC220" s="185"/>
      <c r="AD220" s="190"/>
      <c r="AT220" s="191" t="s">
        <v>159</v>
      </c>
      <c r="AU220" s="191" t="s">
        <v>90</v>
      </c>
      <c r="AV220" s="10" t="s">
        <v>156</v>
      </c>
      <c r="AW220" s="10" t="s">
        <v>7</v>
      </c>
      <c r="AX220" s="10" t="s">
        <v>90</v>
      </c>
      <c r="AY220" s="191" t="s">
        <v>151</v>
      </c>
    </row>
    <row r="221" spans="2:65" s="1" customFormat="1" ht="22.5" customHeight="1">
      <c r="B221" s="36"/>
      <c r="C221" s="168" t="s">
        <v>166</v>
      </c>
      <c r="D221" s="168" t="s">
        <v>152</v>
      </c>
      <c r="E221" s="169" t="s">
        <v>340</v>
      </c>
      <c r="F221" s="282" t="s">
        <v>341</v>
      </c>
      <c r="G221" s="282"/>
      <c r="H221" s="282"/>
      <c r="I221" s="282"/>
      <c r="J221" s="170" t="s">
        <v>207</v>
      </c>
      <c r="K221" s="171">
        <v>1.62</v>
      </c>
      <c r="L221" s="172">
        <v>0</v>
      </c>
      <c r="M221" s="284">
        <v>0</v>
      </c>
      <c r="N221" s="285"/>
      <c r="O221" s="285"/>
      <c r="P221" s="283">
        <f>ROUND(V221*K221,2)</f>
        <v>0</v>
      </c>
      <c r="Q221" s="283"/>
      <c r="R221" s="38"/>
      <c r="T221" s="173" t="s">
        <v>23</v>
      </c>
      <c r="U221" s="45" t="s">
        <v>45</v>
      </c>
      <c r="V221" s="125">
        <f>L221+M221</f>
        <v>0</v>
      </c>
      <c r="W221" s="125">
        <f>ROUND(L221*K221,2)</f>
        <v>0</v>
      </c>
      <c r="X221" s="125">
        <f>ROUND(M221*K221,2)</f>
        <v>0</v>
      </c>
      <c r="Y221" s="37"/>
      <c r="Z221" s="174">
        <f>Y221*K221</f>
        <v>0</v>
      </c>
      <c r="AA221" s="174">
        <v>2.2563399999999998</v>
      </c>
      <c r="AB221" s="174">
        <f>AA221*K221</f>
        <v>3.6552707999999998</v>
      </c>
      <c r="AC221" s="174">
        <v>0</v>
      </c>
      <c r="AD221" s="175">
        <f>AC221*K221</f>
        <v>0</v>
      </c>
      <c r="AR221" s="19" t="s">
        <v>156</v>
      </c>
      <c r="AT221" s="19" t="s">
        <v>152</v>
      </c>
      <c r="AU221" s="19" t="s">
        <v>90</v>
      </c>
      <c r="AY221" s="19" t="s">
        <v>151</v>
      </c>
      <c r="BE221" s="112">
        <f>IF(U221="základní",P221,0)</f>
        <v>0</v>
      </c>
      <c r="BF221" s="112">
        <f>IF(U221="snížená",P221,0)</f>
        <v>0</v>
      </c>
      <c r="BG221" s="112">
        <f>IF(U221="zákl. přenesená",P221,0)</f>
        <v>0</v>
      </c>
      <c r="BH221" s="112">
        <f>IF(U221="sníž. přenesená",P221,0)</f>
        <v>0</v>
      </c>
      <c r="BI221" s="112">
        <f>IF(U221="nulová",P221,0)</f>
        <v>0</v>
      </c>
      <c r="BJ221" s="19" t="s">
        <v>90</v>
      </c>
      <c r="BK221" s="112">
        <f>ROUND(V221*K221,2)</f>
        <v>0</v>
      </c>
      <c r="BL221" s="19" t="s">
        <v>156</v>
      </c>
      <c r="BM221" s="19" t="s">
        <v>342</v>
      </c>
    </row>
    <row r="222" spans="2:65" s="1" customFormat="1" ht="22.5" customHeight="1">
      <c r="B222" s="36"/>
      <c r="C222" s="37"/>
      <c r="D222" s="37"/>
      <c r="E222" s="37"/>
      <c r="F222" s="286" t="s">
        <v>343</v>
      </c>
      <c r="G222" s="287"/>
      <c r="H222" s="287"/>
      <c r="I222" s="287"/>
      <c r="J222" s="37"/>
      <c r="K222" s="37"/>
      <c r="L222" s="37"/>
      <c r="M222" s="37"/>
      <c r="N222" s="37"/>
      <c r="O222" s="37"/>
      <c r="P222" s="37"/>
      <c r="Q222" s="37"/>
      <c r="R222" s="38"/>
      <c r="T222" s="142"/>
      <c r="U222" s="37"/>
      <c r="V222" s="37"/>
      <c r="W222" s="37"/>
      <c r="X222" s="37"/>
      <c r="Y222" s="37"/>
      <c r="Z222" s="37"/>
      <c r="AA222" s="37"/>
      <c r="AB222" s="37"/>
      <c r="AC222" s="37"/>
      <c r="AD222" s="79"/>
      <c r="AT222" s="19" t="s">
        <v>158</v>
      </c>
      <c r="AU222" s="19" t="s">
        <v>90</v>
      </c>
    </row>
    <row r="223" spans="2:65" s="8" customFormat="1" ht="37.35" customHeight="1">
      <c r="B223" s="157"/>
      <c r="C223" s="158"/>
      <c r="D223" s="159" t="s">
        <v>197</v>
      </c>
      <c r="E223" s="159"/>
      <c r="F223" s="159"/>
      <c r="G223" s="159"/>
      <c r="H223" s="159"/>
      <c r="I223" s="159"/>
      <c r="J223" s="159"/>
      <c r="K223" s="159"/>
      <c r="L223" s="159"/>
      <c r="M223" s="299">
        <f>BK223</f>
        <v>0</v>
      </c>
      <c r="N223" s="300"/>
      <c r="O223" s="300"/>
      <c r="P223" s="300"/>
      <c r="Q223" s="300"/>
      <c r="R223" s="160"/>
      <c r="T223" s="161"/>
      <c r="U223" s="158"/>
      <c r="V223" s="158"/>
      <c r="W223" s="162">
        <f>SUM(W224:W236)</f>
        <v>0</v>
      </c>
      <c r="X223" s="162">
        <f>SUM(X224:X236)</f>
        <v>0</v>
      </c>
      <c r="Y223" s="158"/>
      <c r="Z223" s="163">
        <f>SUM(Z224:Z236)</f>
        <v>0</v>
      </c>
      <c r="AA223" s="158"/>
      <c r="AB223" s="163">
        <f>SUM(AB224:AB236)</f>
        <v>7.2943199999999999</v>
      </c>
      <c r="AC223" s="158"/>
      <c r="AD223" s="164">
        <f>SUM(AD224:AD236)</f>
        <v>0</v>
      </c>
      <c r="AR223" s="165" t="s">
        <v>90</v>
      </c>
      <c r="AT223" s="166" t="s">
        <v>81</v>
      </c>
      <c r="AU223" s="166" t="s">
        <v>82</v>
      </c>
      <c r="AY223" s="165" t="s">
        <v>151</v>
      </c>
      <c r="BK223" s="167">
        <f>SUM(BK224:BK236)</f>
        <v>0</v>
      </c>
    </row>
    <row r="224" spans="2:65" s="1" customFormat="1" ht="31.5" customHeight="1">
      <c r="B224" s="36"/>
      <c r="C224" s="168" t="s">
        <v>90</v>
      </c>
      <c r="D224" s="168" t="s">
        <v>152</v>
      </c>
      <c r="E224" s="169" t="s">
        <v>344</v>
      </c>
      <c r="F224" s="282" t="s">
        <v>345</v>
      </c>
      <c r="G224" s="282"/>
      <c r="H224" s="282"/>
      <c r="I224" s="282"/>
      <c r="J224" s="170" t="s">
        <v>318</v>
      </c>
      <c r="K224" s="171">
        <v>38</v>
      </c>
      <c r="L224" s="172">
        <v>0</v>
      </c>
      <c r="M224" s="284">
        <v>0</v>
      </c>
      <c r="N224" s="285"/>
      <c r="O224" s="285"/>
      <c r="P224" s="283">
        <f>ROUND(V224*K224,2)</f>
        <v>0</v>
      </c>
      <c r="Q224" s="283"/>
      <c r="R224" s="38"/>
      <c r="T224" s="173" t="s">
        <v>23</v>
      </c>
      <c r="U224" s="45" t="s">
        <v>45</v>
      </c>
      <c r="V224" s="125">
        <f>L224+M224</f>
        <v>0</v>
      </c>
      <c r="W224" s="125">
        <f>ROUND(L224*K224,2)</f>
        <v>0</v>
      </c>
      <c r="X224" s="125">
        <f>ROUND(M224*K224,2)</f>
        <v>0</v>
      </c>
      <c r="Y224" s="37"/>
      <c r="Z224" s="174">
        <f>Y224*K224</f>
        <v>0</v>
      </c>
      <c r="AA224" s="174">
        <v>0.17488999999999999</v>
      </c>
      <c r="AB224" s="174">
        <f>AA224*K224</f>
        <v>6.6458199999999996</v>
      </c>
      <c r="AC224" s="174">
        <v>0</v>
      </c>
      <c r="AD224" s="175">
        <f>AC224*K224</f>
        <v>0</v>
      </c>
      <c r="AR224" s="19" t="s">
        <v>156</v>
      </c>
      <c r="AT224" s="19" t="s">
        <v>152</v>
      </c>
      <c r="AU224" s="19" t="s">
        <v>90</v>
      </c>
      <c r="AY224" s="19" t="s">
        <v>151</v>
      </c>
      <c r="BE224" s="112">
        <f>IF(U224="základní",P224,0)</f>
        <v>0</v>
      </c>
      <c r="BF224" s="112">
        <f>IF(U224="snížená",P224,0)</f>
        <v>0</v>
      </c>
      <c r="BG224" s="112">
        <f>IF(U224="zákl. přenesená",P224,0)</f>
        <v>0</v>
      </c>
      <c r="BH224" s="112">
        <f>IF(U224="sníž. přenesená",P224,0)</f>
        <v>0</v>
      </c>
      <c r="BI224" s="112">
        <f>IF(U224="nulová",P224,0)</f>
        <v>0</v>
      </c>
      <c r="BJ224" s="19" t="s">
        <v>90</v>
      </c>
      <c r="BK224" s="112">
        <f>ROUND(V224*K224,2)</f>
        <v>0</v>
      </c>
      <c r="BL224" s="19" t="s">
        <v>156</v>
      </c>
      <c r="BM224" s="19" t="s">
        <v>294</v>
      </c>
    </row>
    <row r="225" spans="2:65" s="1" customFormat="1" ht="22.5" customHeight="1">
      <c r="B225" s="36"/>
      <c r="C225" s="37"/>
      <c r="D225" s="37"/>
      <c r="E225" s="37"/>
      <c r="F225" s="286" t="s">
        <v>346</v>
      </c>
      <c r="G225" s="287"/>
      <c r="H225" s="287"/>
      <c r="I225" s="287"/>
      <c r="J225" s="37"/>
      <c r="K225" s="37"/>
      <c r="L225" s="37"/>
      <c r="M225" s="37"/>
      <c r="N225" s="37"/>
      <c r="O225" s="37"/>
      <c r="P225" s="37"/>
      <c r="Q225" s="37"/>
      <c r="R225" s="38"/>
      <c r="T225" s="142"/>
      <c r="U225" s="37"/>
      <c r="V225" s="37"/>
      <c r="W225" s="37"/>
      <c r="X225" s="37"/>
      <c r="Y225" s="37"/>
      <c r="Z225" s="37"/>
      <c r="AA225" s="37"/>
      <c r="AB225" s="37"/>
      <c r="AC225" s="37"/>
      <c r="AD225" s="79"/>
      <c r="AT225" s="19" t="s">
        <v>158</v>
      </c>
      <c r="AU225" s="19" t="s">
        <v>90</v>
      </c>
    </row>
    <row r="226" spans="2:65" s="9" customFormat="1" ht="22.5" customHeight="1">
      <c r="B226" s="176"/>
      <c r="C226" s="177"/>
      <c r="D226" s="177"/>
      <c r="E226" s="178" t="s">
        <v>23</v>
      </c>
      <c r="F226" s="288" t="s">
        <v>347</v>
      </c>
      <c r="G226" s="289"/>
      <c r="H226" s="289"/>
      <c r="I226" s="289"/>
      <c r="J226" s="177"/>
      <c r="K226" s="179">
        <v>38</v>
      </c>
      <c r="L226" s="177"/>
      <c r="M226" s="177"/>
      <c r="N226" s="177"/>
      <c r="O226" s="177"/>
      <c r="P226" s="177"/>
      <c r="Q226" s="177"/>
      <c r="R226" s="180"/>
      <c r="T226" s="181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82"/>
      <c r="AT226" s="183" t="s">
        <v>159</v>
      </c>
      <c r="AU226" s="183" t="s">
        <v>90</v>
      </c>
      <c r="AV226" s="9" t="s">
        <v>108</v>
      </c>
      <c r="AW226" s="9" t="s">
        <v>7</v>
      </c>
      <c r="AX226" s="9" t="s">
        <v>82</v>
      </c>
      <c r="AY226" s="183" t="s">
        <v>151</v>
      </c>
    </row>
    <row r="227" spans="2:65" s="10" customFormat="1" ht="22.5" customHeight="1">
      <c r="B227" s="184"/>
      <c r="C227" s="185"/>
      <c r="D227" s="185"/>
      <c r="E227" s="186" t="s">
        <v>23</v>
      </c>
      <c r="F227" s="290" t="s">
        <v>160</v>
      </c>
      <c r="G227" s="291"/>
      <c r="H227" s="291"/>
      <c r="I227" s="291"/>
      <c r="J227" s="185"/>
      <c r="K227" s="187">
        <v>38</v>
      </c>
      <c r="L227" s="185"/>
      <c r="M227" s="185"/>
      <c r="N227" s="185"/>
      <c r="O227" s="185"/>
      <c r="P227" s="185"/>
      <c r="Q227" s="185"/>
      <c r="R227" s="188"/>
      <c r="T227" s="189"/>
      <c r="U227" s="185"/>
      <c r="V227" s="185"/>
      <c r="W227" s="185"/>
      <c r="X227" s="185"/>
      <c r="Y227" s="185"/>
      <c r="Z227" s="185"/>
      <c r="AA227" s="185"/>
      <c r="AB227" s="185"/>
      <c r="AC227" s="185"/>
      <c r="AD227" s="190"/>
      <c r="AT227" s="191" t="s">
        <v>159</v>
      </c>
      <c r="AU227" s="191" t="s">
        <v>90</v>
      </c>
      <c r="AV227" s="10" t="s">
        <v>156</v>
      </c>
      <c r="AW227" s="10" t="s">
        <v>7</v>
      </c>
      <c r="AX227" s="10" t="s">
        <v>90</v>
      </c>
      <c r="AY227" s="191" t="s">
        <v>151</v>
      </c>
    </row>
    <row r="228" spans="2:65" s="1" customFormat="1" ht="31.5" customHeight="1">
      <c r="B228" s="36"/>
      <c r="C228" s="208" t="s">
        <v>82</v>
      </c>
      <c r="D228" s="208" t="s">
        <v>306</v>
      </c>
      <c r="E228" s="209" t="s">
        <v>348</v>
      </c>
      <c r="F228" s="305" t="s">
        <v>349</v>
      </c>
      <c r="G228" s="305"/>
      <c r="H228" s="305"/>
      <c r="I228" s="305"/>
      <c r="J228" s="210" t="s">
        <v>318</v>
      </c>
      <c r="K228" s="211">
        <v>38</v>
      </c>
      <c r="L228" s="212">
        <v>0</v>
      </c>
      <c r="M228" s="306"/>
      <c r="N228" s="306"/>
      <c r="O228" s="307"/>
      <c r="P228" s="283">
        <f>ROUND(V228*K228,2)</f>
        <v>0</v>
      </c>
      <c r="Q228" s="283"/>
      <c r="R228" s="38"/>
      <c r="T228" s="173" t="s">
        <v>23</v>
      </c>
      <c r="U228" s="45" t="s">
        <v>45</v>
      </c>
      <c r="V228" s="125">
        <f>L228+M228</f>
        <v>0</v>
      </c>
      <c r="W228" s="125">
        <f>ROUND(L228*K228,2)</f>
        <v>0</v>
      </c>
      <c r="X228" s="125">
        <f>ROUND(M228*K228,2)</f>
        <v>0</v>
      </c>
      <c r="Y228" s="37"/>
      <c r="Z228" s="174">
        <f>Y228*K228</f>
        <v>0</v>
      </c>
      <c r="AA228" s="174">
        <v>6.4999999999999997E-3</v>
      </c>
      <c r="AB228" s="174">
        <f>AA228*K228</f>
        <v>0.247</v>
      </c>
      <c r="AC228" s="174">
        <v>0</v>
      </c>
      <c r="AD228" s="175">
        <f>AC228*K228</f>
        <v>0</v>
      </c>
      <c r="AR228" s="19" t="s">
        <v>169</v>
      </c>
      <c r="AT228" s="19" t="s">
        <v>306</v>
      </c>
      <c r="AU228" s="19" t="s">
        <v>90</v>
      </c>
      <c r="AY228" s="19" t="s">
        <v>151</v>
      </c>
      <c r="BE228" s="112">
        <f>IF(U228="základní",P228,0)</f>
        <v>0</v>
      </c>
      <c r="BF228" s="112">
        <f>IF(U228="snížená",P228,0)</f>
        <v>0</v>
      </c>
      <c r="BG228" s="112">
        <f>IF(U228="zákl. přenesená",P228,0)</f>
        <v>0</v>
      </c>
      <c r="BH228" s="112">
        <f>IF(U228="sníž. přenesená",P228,0)</f>
        <v>0</v>
      </c>
      <c r="BI228" s="112">
        <f>IF(U228="nulová",P228,0)</f>
        <v>0</v>
      </c>
      <c r="BJ228" s="19" t="s">
        <v>90</v>
      </c>
      <c r="BK228" s="112">
        <f>ROUND(V228*K228,2)</f>
        <v>0</v>
      </c>
      <c r="BL228" s="19" t="s">
        <v>156</v>
      </c>
      <c r="BM228" s="19" t="s">
        <v>350</v>
      </c>
    </row>
    <row r="229" spans="2:65" s="1" customFormat="1" ht="31.5" customHeight="1">
      <c r="B229" s="36"/>
      <c r="C229" s="168" t="s">
        <v>108</v>
      </c>
      <c r="D229" s="168" t="s">
        <v>152</v>
      </c>
      <c r="E229" s="169" t="s">
        <v>351</v>
      </c>
      <c r="F229" s="282" t="s">
        <v>352</v>
      </c>
      <c r="G229" s="282"/>
      <c r="H229" s="282"/>
      <c r="I229" s="282"/>
      <c r="J229" s="170" t="s">
        <v>253</v>
      </c>
      <c r="K229" s="171">
        <v>65</v>
      </c>
      <c r="L229" s="172">
        <v>0</v>
      </c>
      <c r="M229" s="284">
        <v>0</v>
      </c>
      <c r="N229" s="285"/>
      <c r="O229" s="285"/>
      <c r="P229" s="283">
        <f>ROUND(V229*K229,2)</f>
        <v>0</v>
      </c>
      <c r="Q229" s="283"/>
      <c r="R229" s="38"/>
      <c r="T229" s="173" t="s">
        <v>23</v>
      </c>
      <c r="U229" s="45" t="s">
        <v>45</v>
      </c>
      <c r="V229" s="125">
        <f>L229+M229</f>
        <v>0</v>
      </c>
      <c r="W229" s="125">
        <f>ROUND(L229*K229,2)</f>
        <v>0</v>
      </c>
      <c r="X229" s="125">
        <f>ROUND(M229*K229,2)</f>
        <v>0</v>
      </c>
      <c r="Y229" s="37"/>
      <c r="Z229" s="174">
        <f>Y229*K229</f>
        <v>0</v>
      </c>
      <c r="AA229" s="174">
        <v>0</v>
      </c>
      <c r="AB229" s="174">
        <f>AA229*K229</f>
        <v>0</v>
      </c>
      <c r="AC229" s="174">
        <v>0</v>
      </c>
      <c r="AD229" s="175">
        <f>AC229*K229</f>
        <v>0</v>
      </c>
      <c r="AR229" s="19" t="s">
        <v>156</v>
      </c>
      <c r="AT229" s="19" t="s">
        <v>152</v>
      </c>
      <c r="AU229" s="19" t="s">
        <v>90</v>
      </c>
      <c r="AY229" s="19" t="s">
        <v>151</v>
      </c>
      <c r="BE229" s="112">
        <f>IF(U229="základní",P229,0)</f>
        <v>0</v>
      </c>
      <c r="BF229" s="112">
        <f>IF(U229="snížená",P229,0)</f>
        <v>0</v>
      </c>
      <c r="BG229" s="112">
        <f>IF(U229="zákl. přenesená",P229,0)</f>
        <v>0</v>
      </c>
      <c r="BH229" s="112">
        <f>IF(U229="sníž. přenesená",P229,0)</f>
        <v>0</v>
      </c>
      <c r="BI229" s="112">
        <f>IF(U229="nulová",P229,0)</f>
        <v>0</v>
      </c>
      <c r="BJ229" s="19" t="s">
        <v>90</v>
      </c>
      <c r="BK229" s="112">
        <f>ROUND(V229*K229,2)</f>
        <v>0</v>
      </c>
      <c r="BL229" s="19" t="s">
        <v>156</v>
      </c>
      <c r="BM229" s="19" t="s">
        <v>353</v>
      </c>
    </row>
    <row r="230" spans="2:65" s="1" customFormat="1" ht="44.25" customHeight="1">
      <c r="B230" s="36"/>
      <c r="C230" s="208" t="s">
        <v>82</v>
      </c>
      <c r="D230" s="208" t="s">
        <v>306</v>
      </c>
      <c r="E230" s="209" t="s">
        <v>354</v>
      </c>
      <c r="F230" s="305" t="s">
        <v>355</v>
      </c>
      <c r="G230" s="305"/>
      <c r="H230" s="305"/>
      <c r="I230" s="305"/>
      <c r="J230" s="210" t="s">
        <v>356</v>
      </c>
      <c r="K230" s="211">
        <v>65</v>
      </c>
      <c r="L230" s="212">
        <v>0</v>
      </c>
      <c r="M230" s="306"/>
      <c r="N230" s="306"/>
      <c r="O230" s="307"/>
      <c r="P230" s="283">
        <f>ROUND(V230*K230,2)</f>
        <v>0</v>
      </c>
      <c r="Q230" s="283"/>
      <c r="R230" s="38"/>
      <c r="T230" s="173" t="s">
        <v>23</v>
      </c>
      <c r="U230" s="45" t="s">
        <v>45</v>
      </c>
      <c r="V230" s="125">
        <f>L230+M230</f>
        <v>0</v>
      </c>
      <c r="W230" s="125">
        <f>ROUND(L230*K230,2)</f>
        <v>0</v>
      </c>
      <c r="X230" s="125">
        <f>ROUND(M230*K230,2)</f>
        <v>0</v>
      </c>
      <c r="Y230" s="37"/>
      <c r="Z230" s="174">
        <f>Y230*K230</f>
        <v>0</v>
      </c>
      <c r="AA230" s="174">
        <v>4.1000000000000003E-3</v>
      </c>
      <c r="AB230" s="174">
        <f>AA230*K230</f>
        <v>0.26650000000000001</v>
      </c>
      <c r="AC230" s="174">
        <v>0</v>
      </c>
      <c r="AD230" s="175">
        <f>AC230*K230</f>
        <v>0</v>
      </c>
      <c r="AR230" s="19" t="s">
        <v>169</v>
      </c>
      <c r="AT230" s="19" t="s">
        <v>306</v>
      </c>
      <c r="AU230" s="19" t="s">
        <v>90</v>
      </c>
      <c r="AY230" s="19" t="s">
        <v>151</v>
      </c>
      <c r="BE230" s="112">
        <f>IF(U230="základní",P230,0)</f>
        <v>0</v>
      </c>
      <c r="BF230" s="112">
        <f>IF(U230="snížená",P230,0)</f>
        <v>0</v>
      </c>
      <c r="BG230" s="112">
        <f>IF(U230="zákl. přenesená",P230,0)</f>
        <v>0</v>
      </c>
      <c r="BH230" s="112">
        <f>IF(U230="sníž. přenesená",P230,0)</f>
        <v>0</v>
      </c>
      <c r="BI230" s="112">
        <f>IF(U230="nulová",P230,0)</f>
        <v>0</v>
      </c>
      <c r="BJ230" s="19" t="s">
        <v>90</v>
      </c>
      <c r="BK230" s="112">
        <f>ROUND(V230*K230,2)</f>
        <v>0</v>
      </c>
      <c r="BL230" s="19" t="s">
        <v>156</v>
      </c>
      <c r="BM230" s="19" t="s">
        <v>357</v>
      </c>
    </row>
    <row r="231" spans="2:65" s="1" customFormat="1" ht="31.5" customHeight="1">
      <c r="B231" s="36"/>
      <c r="C231" s="168" t="s">
        <v>163</v>
      </c>
      <c r="D231" s="168" t="s">
        <v>152</v>
      </c>
      <c r="E231" s="169" t="s">
        <v>358</v>
      </c>
      <c r="F231" s="282" t="s">
        <v>359</v>
      </c>
      <c r="G231" s="282"/>
      <c r="H231" s="282"/>
      <c r="I231" s="282"/>
      <c r="J231" s="170" t="s">
        <v>318</v>
      </c>
      <c r="K231" s="171">
        <v>1</v>
      </c>
      <c r="L231" s="172">
        <v>0</v>
      </c>
      <c r="M231" s="284">
        <v>0</v>
      </c>
      <c r="N231" s="285"/>
      <c r="O231" s="285"/>
      <c r="P231" s="283">
        <f>ROUND(V231*K231,2)</f>
        <v>0</v>
      </c>
      <c r="Q231" s="283"/>
      <c r="R231" s="38"/>
      <c r="T231" s="173" t="s">
        <v>23</v>
      </c>
      <c r="U231" s="45" t="s">
        <v>45</v>
      </c>
      <c r="V231" s="125">
        <f>L231+M231</f>
        <v>0</v>
      </c>
      <c r="W231" s="125">
        <f>ROUND(L231*K231,2)</f>
        <v>0</v>
      </c>
      <c r="X231" s="125">
        <f>ROUND(M231*K231,2)</f>
        <v>0</v>
      </c>
      <c r="Y231" s="37"/>
      <c r="Z231" s="174">
        <f>Y231*K231</f>
        <v>0</v>
      </c>
      <c r="AA231" s="174">
        <v>0</v>
      </c>
      <c r="AB231" s="174">
        <f>AA231*K231</f>
        <v>0</v>
      </c>
      <c r="AC231" s="174">
        <v>0</v>
      </c>
      <c r="AD231" s="175">
        <f>AC231*K231</f>
        <v>0</v>
      </c>
      <c r="AR231" s="19" t="s">
        <v>156</v>
      </c>
      <c r="AT231" s="19" t="s">
        <v>152</v>
      </c>
      <c r="AU231" s="19" t="s">
        <v>90</v>
      </c>
      <c r="AY231" s="19" t="s">
        <v>151</v>
      </c>
      <c r="BE231" s="112">
        <f>IF(U231="základní",P231,0)</f>
        <v>0</v>
      </c>
      <c r="BF231" s="112">
        <f>IF(U231="snížená",P231,0)</f>
        <v>0</v>
      </c>
      <c r="BG231" s="112">
        <f>IF(U231="zákl. přenesená",P231,0)</f>
        <v>0</v>
      </c>
      <c r="BH231" s="112">
        <f>IF(U231="sníž. přenesená",P231,0)</f>
        <v>0</v>
      </c>
      <c r="BI231" s="112">
        <f>IF(U231="nulová",P231,0)</f>
        <v>0</v>
      </c>
      <c r="BJ231" s="19" t="s">
        <v>90</v>
      </c>
      <c r="BK231" s="112">
        <f>ROUND(V231*K231,2)</f>
        <v>0</v>
      </c>
      <c r="BL231" s="19" t="s">
        <v>156</v>
      </c>
      <c r="BM231" s="19" t="s">
        <v>360</v>
      </c>
    </row>
    <row r="232" spans="2:65" s="9" customFormat="1" ht="22.5" customHeight="1">
      <c r="B232" s="176"/>
      <c r="C232" s="177"/>
      <c r="D232" s="177"/>
      <c r="E232" s="178" t="s">
        <v>23</v>
      </c>
      <c r="F232" s="292" t="s">
        <v>90</v>
      </c>
      <c r="G232" s="293"/>
      <c r="H232" s="293"/>
      <c r="I232" s="293"/>
      <c r="J232" s="177"/>
      <c r="K232" s="179">
        <v>1</v>
      </c>
      <c r="L232" s="177"/>
      <c r="M232" s="177"/>
      <c r="N232" s="177"/>
      <c r="O232" s="177"/>
      <c r="P232" s="177"/>
      <c r="Q232" s="177"/>
      <c r="R232" s="180"/>
      <c r="T232" s="181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82"/>
      <c r="AT232" s="183" t="s">
        <v>159</v>
      </c>
      <c r="AU232" s="183" t="s">
        <v>90</v>
      </c>
      <c r="AV232" s="9" t="s">
        <v>108</v>
      </c>
      <c r="AW232" s="9" t="s">
        <v>7</v>
      </c>
      <c r="AX232" s="9" t="s">
        <v>82</v>
      </c>
      <c r="AY232" s="183" t="s">
        <v>151</v>
      </c>
    </row>
    <row r="233" spans="2:65" s="10" customFormat="1" ht="22.5" customHeight="1">
      <c r="B233" s="184"/>
      <c r="C233" s="185"/>
      <c r="D233" s="185"/>
      <c r="E233" s="186" t="s">
        <v>23</v>
      </c>
      <c r="F233" s="290" t="s">
        <v>160</v>
      </c>
      <c r="G233" s="291"/>
      <c r="H233" s="291"/>
      <c r="I233" s="291"/>
      <c r="J233" s="185"/>
      <c r="K233" s="187">
        <v>1</v>
      </c>
      <c r="L233" s="185"/>
      <c r="M233" s="185"/>
      <c r="N233" s="185"/>
      <c r="O233" s="185"/>
      <c r="P233" s="185"/>
      <c r="Q233" s="185"/>
      <c r="R233" s="188"/>
      <c r="T233" s="189"/>
      <c r="U233" s="185"/>
      <c r="V233" s="185"/>
      <c r="W233" s="185"/>
      <c r="X233" s="185"/>
      <c r="Y233" s="185"/>
      <c r="Z233" s="185"/>
      <c r="AA233" s="185"/>
      <c r="AB233" s="185"/>
      <c r="AC233" s="185"/>
      <c r="AD233" s="190"/>
      <c r="AT233" s="191" t="s">
        <v>159</v>
      </c>
      <c r="AU233" s="191" t="s">
        <v>90</v>
      </c>
      <c r="AV233" s="10" t="s">
        <v>156</v>
      </c>
      <c r="AW233" s="10" t="s">
        <v>7</v>
      </c>
      <c r="AX233" s="10" t="s">
        <v>90</v>
      </c>
      <c r="AY233" s="191" t="s">
        <v>151</v>
      </c>
    </row>
    <row r="234" spans="2:65" s="1" customFormat="1" ht="31.5" customHeight="1">
      <c r="B234" s="36"/>
      <c r="C234" s="208" t="s">
        <v>82</v>
      </c>
      <c r="D234" s="208" t="s">
        <v>306</v>
      </c>
      <c r="E234" s="209" t="s">
        <v>361</v>
      </c>
      <c r="F234" s="305" t="s">
        <v>362</v>
      </c>
      <c r="G234" s="305"/>
      <c r="H234" s="305"/>
      <c r="I234" s="305"/>
      <c r="J234" s="210" t="s">
        <v>318</v>
      </c>
      <c r="K234" s="211">
        <v>1</v>
      </c>
      <c r="L234" s="212">
        <v>0</v>
      </c>
      <c r="M234" s="306"/>
      <c r="N234" s="306"/>
      <c r="O234" s="307"/>
      <c r="P234" s="283">
        <f>ROUND(V234*K234,2)</f>
        <v>0</v>
      </c>
      <c r="Q234" s="283"/>
      <c r="R234" s="38"/>
      <c r="T234" s="173" t="s">
        <v>23</v>
      </c>
      <c r="U234" s="45" t="s">
        <v>45</v>
      </c>
      <c r="V234" s="125">
        <f>L234+M234</f>
        <v>0</v>
      </c>
      <c r="W234" s="125">
        <f>ROUND(L234*K234,2)</f>
        <v>0</v>
      </c>
      <c r="X234" s="125">
        <f>ROUND(M234*K234,2)</f>
        <v>0</v>
      </c>
      <c r="Y234" s="37"/>
      <c r="Z234" s="174">
        <f>Y234*K234</f>
        <v>0</v>
      </c>
      <c r="AA234" s="174">
        <v>2.5000000000000001E-2</v>
      </c>
      <c r="AB234" s="174">
        <f>AA234*K234</f>
        <v>2.5000000000000001E-2</v>
      </c>
      <c r="AC234" s="174">
        <v>0</v>
      </c>
      <c r="AD234" s="175">
        <f>AC234*K234</f>
        <v>0</v>
      </c>
      <c r="AR234" s="19" t="s">
        <v>169</v>
      </c>
      <c r="AT234" s="19" t="s">
        <v>306</v>
      </c>
      <c r="AU234" s="19" t="s">
        <v>90</v>
      </c>
      <c r="AY234" s="19" t="s">
        <v>151</v>
      </c>
      <c r="BE234" s="112">
        <f>IF(U234="základní",P234,0)</f>
        <v>0</v>
      </c>
      <c r="BF234" s="112">
        <f>IF(U234="snížená",P234,0)</f>
        <v>0</v>
      </c>
      <c r="BG234" s="112">
        <f>IF(U234="zákl. přenesená",P234,0)</f>
        <v>0</v>
      </c>
      <c r="BH234" s="112">
        <f>IF(U234="sníž. přenesená",P234,0)</f>
        <v>0</v>
      </c>
      <c r="BI234" s="112">
        <f>IF(U234="nulová",P234,0)</f>
        <v>0</v>
      </c>
      <c r="BJ234" s="19" t="s">
        <v>90</v>
      </c>
      <c r="BK234" s="112">
        <f>ROUND(V234*K234,2)</f>
        <v>0</v>
      </c>
      <c r="BL234" s="19" t="s">
        <v>156</v>
      </c>
      <c r="BM234" s="19" t="s">
        <v>363</v>
      </c>
    </row>
    <row r="235" spans="2:65" s="1" customFormat="1" ht="31.5" customHeight="1">
      <c r="B235" s="36"/>
      <c r="C235" s="168" t="s">
        <v>156</v>
      </c>
      <c r="D235" s="168" t="s">
        <v>152</v>
      </c>
      <c r="E235" s="169" t="s">
        <v>364</v>
      </c>
      <c r="F235" s="282" t="s">
        <v>365</v>
      </c>
      <c r="G235" s="282"/>
      <c r="H235" s="282"/>
      <c r="I235" s="282"/>
      <c r="J235" s="170" t="s">
        <v>318</v>
      </c>
      <c r="K235" s="171">
        <v>1</v>
      </c>
      <c r="L235" s="172">
        <v>0</v>
      </c>
      <c r="M235" s="284">
        <v>0</v>
      </c>
      <c r="N235" s="285"/>
      <c r="O235" s="285"/>
      <c r="P235" s="283">
        <f>ROUND(V235*K235,2)</f>
        <v>0</v>
      </c>
      <c r="Q235" s="283"/>
      <c r="R235" s="38"/>
      <c r="T235" s="173" t="s">
        <v>23</v>
      </c>
      <c r="U235" s="45" t="s">
        <v>45</v>
      </c>
      <c r="V235" s="125">
        <f>L235+M235</f>
        <v>0</v>
      </c>
      <c r="W235" s="125">
        <f>ROUND(L235*K235,2)</f>
        <v>0</v>
      </c>
      <c r="X235" s="125">
        <f>ROUND(M235*K235,2)</f>
        <v>0</v>
      </c>
      <c r="Y235" s="37"/>
      <c r="Z235" s="174">
        <f>Y235*K235</f>
        <v>0</v>
      </c>
      <c r="AA235" s="174">
        <v>0</v>
      </c>
      <c r="AB235" s="174">
        <f>AA235*K235</f>
        <v>0</v>
      </c>
      <c r="AC235" s="174">
        <v>0</v>
      </c>
      <c r="AD235" s="175">
        <f>AC235*K235</f>
        <v>0</v>
      </c>
      <c r="AR235" s="19" t="s">
        <v>156</v>
      </c>
      <c r="AT235" s="19" t="s">
        <v>152</v>
      </c>
      <c r="AU235" s="19" t="s">
        <v>90</v>
      </c>
      <c r="AY235" s="19" t="s">
        <v>151</v>
      </c>
      <c r="BE235" s="112">
        <f>IF(U235="základní",P235,0)</f>
        <v>0</v>
      </c>
      <c r="BF235" s="112">
        <f>IF(U235="snížená",P235,0)</f>
        <v>0</v>
      </c>
      <c r="BG235" s="112">
        <f>IF(U235="zákl. přenesená",P235,0)</f>
        <v>0</v>
      </c>
      <c r="BH235" s="112">
        <f>IF(U235="sníž. přenesená",P235,0)</f>
        <v>0</v>
      </c>
      <c r="BI235" s="112">
        <f>IF(U235="nulová",P235,0)</f>
        <v>0</v>
      </c>
      <c r="BJ235" s="19" t="s">
        <v>90</v>
      </c>
      <c r="BK235" s="112">
        <f>ROUND(V235*K235,2)</f>
        <v>0</v>
      </c>
      <c r="BL235" s="19" t="s">
        <v>156</v>
      </c>
      <c r="BM235" s="19" t="s">
        <v>366</v>
      </c>
    </row>
    <row r="236" spans="2:65" s="1" customFormat="1" ht="44.25" customHeight="1">
      <c r="B236" s="36"/>
      <c r="C236" s="208" t="s">
        <v>82</v>
      </c>
      <c r="D236" s="208" t="s">
        <v>306</v>
      </c>
      <c r="E236" s="209" t="s">
        <v>367</v>
      </c>
      <c r="F236" s="305" t="s">
        <v>368</v>
      </c>
      <c r="G236" s="305"/>
      <c r="H236" s="305"/>
      <c r="I236" s="305"/>
      <c r="J236" s="210" t="s">
        <v>318</v>
      </c>
      <c r="K236" s="211">
        <v>1</v>
      </c>
      <c r="L236" s="212">
        <v>0</v>
      </c>
      <c r="M236" s="306"/>
      <c r="N236" s="306"/>
      <c r="O236" s="307"/>
      <c r="P236" s="283">
        <f>ROUND(V236*K236,2)</f>
        <v>0</v>
      </c>
      <c r="Q236" s="283"/>
      <c r="R236" s="38"/>
      <c r="T236" s="173" t="s">
        <v>23</v>
      </c>
      <c r="U236" s="45" t="s">
        <v>45</v>
      </c>
      <c r="V236" s="125">
        <f>L236+M236</f>
        <v>0</v>
      </c>
      <c r="W236" s="125">
        <f>ROUND(L236*K236,2)</f>
        <v>0</v>
      </c>
      <c r="X236" s="125">
        <f>ROUND(M236*K236,2)</f>
        <v>0</v>
      </c>
      <c r="Y236" s="37"/>
      <c r="Z236" s="174">
        <f>Y236*K236</f>
        <v>0</v>
      </c>
      <c r="AA236" s="174">
        <v>0.11</v>
      </c>
      <c r="AB236" s="174">
        <f>AA236*K236</f>
        <v>0.11</v>
      </c>
      <c r="AC236" s="174">
        <v>0</v>
      </c>
      <c r="AD236" s="175">
        <f>AC236*K236</f>
        <v>0</v>
      </c>
      <c r="AR236" s="19" t="s">
        <v>169</v>
      </c>
      <c r="AT236" s="19" t="s">
        <v>306</v>
      </c>
      <c r="AU236" s="19" t="s">
        <v>90</v>
      </c>
      <c r="AY236" s="19" t="s">
        <v>151</v>
      </c>
      <c r="BE236" s="112">
        <f>IF(U236="základní",P236,0)</f>
        <v>0</v>
      </c>
      <c r="BF236" s="112">
        <f>IF(U236="snížená",P236,0)</f>
        <v>0</v>
      </c>
      <c r="BG236" s="112">
        <f>IF(U236="zákl. přenesená",P236,0)</f>
        <v>0</v>
      </c>
      <c r="BH236" s="112">
        <f>IF(U236="sníž. přenesená",P236,0)</f>
        <v>0</v>
      </c>
      <c r="BI236" s="112">
        <f>IF(U236="nulová",P236,0)</f>
        <v>0</v>
      </c>
      <c r="BJ236" s="19" t="s">
        <v>90</v>
      </c>
      <c r="BK236" s="112">
        <f>ROUND(V236*K236,2)</f>
        <v>0</v>
      </c>
      <c r="BL236" s="19" t="s">
        <v>156</v>
      </c>
      <c r="BM236" s="19" t="s">
        <v>369</v>
      </c>
    </row>
    <row r="237" spans="2:65" s="8" customFormat="1" ht="37.35" customHeight="1">
      <c r="B237" s="157"/>
      <c r="C237" s="158"/>
      <c r="D237" s="159" t="s">
        <v>198</v>
      </c>
      <c r="E237" s="159"/>
      <c r="F237" s="159"/>
      <c r="G237" s="159"/>
      <c r="H237" s="159"/>
      <c r="I237" s="159"/>
      <c r="J237" s="159"/>
      <c r="K237" s="159"/>
      <c r="L237" s="159"/>
      <c r="M237" s="308">
        <f>BK237</f>
        <v>0</v>
      </c>
      <c r="N237" s="309"/>
      <c r="O237" s="309"/>
      <c r="P237" s="309"/>
      <c r="Q237" s="309"/>
      <c r="R237" s="160"/>
      <c r="T237" s="161"/>
      <c r="U237" s="158"/>
      <c r="V237" s="158"/>
      <c r="W237" s="162">
        <f>SUM(W238:W247)</f>
        <v>0</v>
      </c>
      <c r="X237" s="162">
        <f>SUM(X238:X247)</f>
        <v>0</v>
      </c>
      <c r="Y237" s="158"/>
      <c r="Z237" s="163">
        <f>SUM(Z238:Z247)</f>
        <v>0</v>
      </c>
      <c r="AA237" s="158"/>
      <c r="AB237" s="163">
        <f>SUM(AB238:AB247)</f>
        <v>0</v>
      </c>
      <c r="AC237" s="158"/>
      <c r="AD237" s="164">
        <f>SUM(AD238:AD247)</f>
        <v>0</v>
      </c>
      <c r="AR237" s="165" t="s">
        <v>90</v>
      </c>
      <c r="AT237" s="166" t="s">
        <v>81</v>
      </c>
      <c r="AU237" s="166" t="s">
        <v>82</v>
      </c>
      <c r="AY237" s="165" t="s">
        <v>151</v>
      </c>
      <c r="BK237" s="167">
        <f>SUM(BK238:BK247)</f>
        <v>0</v>
      </c>
    </row>
    <row r="238" spans="2:65" s="1" customFormat="1" ht="31.5" customHeight="1">
      <c r="B238" s="36"/>
      <c r="C238" s="168" t="s">
        <v>90</v>
      </c>
      <c r="D238" s="168" t="s">
        <v>152</v>
      </c>
      <c r="E238" s="169" t="s">
        <v>370</v>
      </c>
      <c r="F238" s="282" t="s">
        <v>371</v>
      </c>
      <c r="G238" s="282"/>
      <c r="H238" s="282"/>
      <c r="I238" s="282"/>
      <c r="J238" s="170" t="s">
        <v>238</v>
      </c>
      <c r="K238" s="171">
        <v>197</v>
      </c>
      <c r="L238" s="172">
        <v>0</v>
      </c>
      <c r="M238" s="284">
        <v>0</v>
      </c>
      <c r="N238" s="285"/>
      <c r="O238" s="285"/>
      <c r="P238" s="283">
        <f>ROUND(V238*K238,2)</f>
        <v>0</v>
      </c>
      <c r="Q238" s="283"/>
      <c r="R238" s="38"/>
      <c r="T238" s="173" t="s">
        <v>23</v>
      </c>
      <c r="U238" s="45" t="s">
        <v>45</v>
      </c>
      <c r="V238" s="125">
        <f>L238+M238</f>
        <v>0</v>
      </c>
      <c r="W238" s="125">
        <f>ROUND(L238*K238,2)</f>
        <v>0</v>
      </c>
      <c r="X238" s="125">
        <f>ROUND(M238*K238,2)</f>
        <v>0</v>
      </c>
      <c r="Y238" s="37"/>
      <c r="Z238" s="174">
        <f>Y238*K238</f>
        <v>0</v>
      </c>
      <c r="AA238" s="174">
        <v>0</v>
      </c>
      <c r="AB238" s="174">
        <f>AA238*K238</f>
        <v>0</v>
      </c>
      <c r="AC238" s="174">
        <v>0</v>
      </c>
      <c r="AD238" s="175">
        <f>AC238*K238</f>
        <v>0</v>
      </c>
      <c r="AR238" s="19" t="s">
        <v>156</v>
      </c>
      <c r="AT238" s="19" t="s">
        <v>152</v>
      </c>
      <c r="AU238" s="19" t="s">
        <v>90</v>
      </c>
      <c r="AY238" s="19" t="s">
        <v>151</v>
      </c>
      <c r="BE238" s="112">
        <f>IF(U238="základní",P238,0)</f>
        <v>0</v>
      </c>
      <c r="BF238" s="112">
        <f>IF(U238="snížená",P238,0)</f>
        <v>0</v>
      </c>
      <c r="BG238" s="112">
        <f>IF(U238="zákl. přenesená",P238,0)</f>
        <v>0</v>
      </c>
      <c r="BH238" s="112">
        <f>IF(U238="sníž. přenesená",P238,0)</f>
        <v>0</v>
      </c>
      <c r="BI238" s="112">
        <f>IF(U238="nulová",P238,0)</f>
        <v>0</v>
      </c>
      <c r="BJ238" s="19" t="s">
        <v>90</v>
      </c>
      <c r="BK238" s="112">
        <f>ROUND(V238*K238,2)</f>
        <v>0</v>
      </c>
      <c r="BL238" s="19" t="s">
        <v>156</v>
      </c>
      <c r="BM238" s="19" t="s">
        <v>372</v>
      </c>
    </row>
    <row r="239" spans="2:65" s="1" customFormat="1" ht="22.5" customHeight="1">
      <c r="B239" s="36"/>
      <c r="C239" s="37"/>
      <c r="D239" s="37"/>
      <c r="E239" s="37"/>
      <c r="F239" s="286" t="s">
        <v>373</v>
      </c>
      <c r="G239" s="287"/>
      <c r="H239" s="287"/>
      <c r="I239" s="287"/>
      <c r="J239" s="37"/>
      <c r="K239" s="37"/>
      <c r="L239" s="37"/>
      <c r="M239" s="37"/>
      <c r="N239" s="37"/>
      <c r="O239" s="37"/>
      <c r="P239" s="37"/>
      <c r="Q239" s="37"/>
      <c r="R239" s="38"/>
      <c r="T239" s="142"/>
      <c r="U239" s="37"/>
      <c r="V239" s="37"/>
      <c r="W239" s="37"/>
      <c r="X239" s="37"/>
      <c r="Y239" s="37"/>
      <c r="Z239" s="37"/>
      <c r="AA239" s="37"/>
      <c r="AB239" s="37"/>
      <c r="AC239" s="37"/>
      <c r="AD239" s="79"/>
      <c r="AT239" s="19" t="s">
        <v>158</v>
      </c>
      <c r="AU239" s="19" t="s">
        <v>90</v>
      </c>
    </row>
    <row r="240" spans="2:65" s="9" customFormat="1" ht="22.5" customHeight="1">
      <c r="B240" s="176"/>
      <c r="C240" s="177"/>
      <c r="D240" s="177"/>
      <c r="E240" s="178" t="s">
        <v>23</v>
      </c>
      <c r="F240" s="288" t="s">
        <v>374</v>
      </c>
      <c r="G240" s="289"/>
      <c r="H240" s="289"/>
      <c r="I240" s="289"/>
      <c r="J240" s="177"/>
      <c r="K240" s="179">
        <v>197</v>
      </c>
      <c r="L240" s="177"/>
      <c r="M240" s="177"/>
      <c r="N240" s="177"/>
      <c r="O240" s="177"/>
      <c r="P240" s="177"/>
      <c r="Q240" s="177"/>
      <c r="R240" s="180"/>
      <c r="T240" s="181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82"/>
      <c r="AT240" s="183" t="s">
        <v>159</v>
      </c>
      <c r="AU240" s="183" t="s">
        <v>90</v>
      </c>
      <c r="AV240" s="9" t="s">
        <v>108</v>
      </c>
      <c r="AW240" s="9" t="s">
        <v>7</v>
      </c>
      <c r="AX240" s="9" t="s">
        <v>82</v>
      </c>
      <c r="AY240" s="183" t="s">
        <v>151</v>
      </c>
    </row>
    <row r="241" spans="2:65" s="10" customFormat="1" ht="22.5" customHeight="1">
      <c r="B241" s="184"/>
      <c r="C241" s="185"/>
      <c r="D241" s="185"/>
      <c r="E241" s="186" t="s">
        <v>23</v>
      </c>
      <c r="F241" s="290" t="s">
        <v>160</v>
      </c>
      <c r="G241" s="291"/>
      <c r="H241" s="291"/>
      <c r="I241" s="291"/>
      <c r="J241" s="185"/>
      <c r="K241" s="187">
        <v>197</v>
      </c>
      <c r="L241" s="185"/>
      <c r="M241" s="185"/>
      <c r="N241" s="185"/>
      <c r="O241" s="185"/>
      <c r="P241" s="185"/>
      <c r="Q241" s="185"/>
      <c r="R241" s="188"/>
      <c r="T241" s="189"/>
      <c r="U241" s="185"/>
      <c r="V241" s="185"/>
      <c r="W241" s="185"/>
      <c r="X241" s="185"/>
      <c r="Y241" s="185"/>
      <c r="Z241" s="185"/>
      <c r="AA241" s="185"/>
      <c r="AB241" s="185"/>
      <c r="AC241" s="185"/>
      <c r="AD241" s="190"/>
      <c r="AT241" s="191" t="s">
        <v>159</v>
      </c>
      <c r="AU241" s="191" t="s">
        <v>90</v>
      </c>
      <c r="AV241" s="10" t="s">
        <v>156</v>
      </c>
      <c r="AW241" s="10" t="s">
        <v>7</v>
      </c>
      <c r="AX241" s="10" t="s">
        <v>90</v>
      </c>
      <c r="AY241" s="191" t="s">
        <v>151</v>
      </c>
    </row>
    <row r="242" spans="2:65" s="1" customFormat="1" ht="31.5" customHeight="1">
      <c r="B242" s="36"/>
      <c r="C242" s="168" t="s">
        <v>108</v>
      </c>
      <c r="D242" s="168" t="s">
        <v>152</v>
      </c>
      <c r="E242" s="169" t="s">
        <v>375</v>
      </c>
      <c r="F242" s="282" t="s">
        <v>376</v>
      </c>
      <c r="G242" s="282"/>
      <c r="H242" s="282"/>
      <c r="I242" s="282"/>
      <c r="J242" s="170" t="s">
        <v>238</v>
      </c>
      <c r="K242" s="171">
        <v>197</v>
      </c>
      <c r="L242" s="172">
        <v>0</v>
      </c>
      <c r="M242" s="284">
        <v>0</v>
      </c>
      <c r="N242" s="285"/>
      <c r="O242" s="285"/>
      <c r="P242" s="283">
        <f>ROUND(V242*K242,2)</f>
        <v>0</v>
      </c>
      <c r="Q242" s="283"/>
      <c r="R242" s="38"/>
      <c r="T242" s="173" t="s">
        <v>23</v>
      </c>
      <c r="U242" s="45" t="s">
        <v>45</v>
      </c>
      <c r="V242" s="125">
        <f>L242+M242</f>
        <v>0</v>
      </c>
      <c r="W242" s="125">
        <f>ROUND(L242*K242,2)</f>
        <v>0</v>
      </c>
      <c r="X242" s="125">
        <f>ROUND(M242*K242,2)</f>
        <v>0</v>
      </c>
      <c r="Y242" s="37"/>
      <c r="Z242" s="174">
        <f>Y242*K242</f>
        <v>0</v>
      </c>
      <c r="AA242" s="174">
        <v>0</v>
      </c>
      <c r="AB242" s="174">
        <f>AA242*K242</f>
        <v>0</v>
      </c>
      <c r="AC242" s="174">
        <v>0</v>
      </c>
      <c r="AD242" s="175">
        <f>AC242*K242</f>
        <v>0</v>
      </c>
      <c r="AR242" s="19" t="s">
        <v>156</v>
      </c>
      <c r="AT242" s="19" t="s">
        <v>152</v>
      </c>
      <c r="AU242" s="19" t="s">
        <v>90</v>
      </c>
      <c r="AY242" s="19" t="s">
        <v>151</v>
      </c>
      <c r="BE242" s="112">
        <f>IF(U242="základní",P242,0)</f>
        <v>0</v>
      </c>
      <c r="BF242" s="112">
        <f>IF(U242="snížená",P242,0)</f>
        <v>0</v>
      </c>
      <c r="BG242" s="112">
        <f>IF(U242="zákl. přenesená",P242,0)</f>
        <v>0</v>
      </c>
      <c r="BH242" s="112">
        <f>IF(U242="sníž. přenesená",P242,0)</f>
        <v>0</v>
      </c>
      <c r="BI242" s="112">
        <f>IF(U242="nulová",P242,0)</f>
        <v>0</v>
      </c>
      <c r="BJ242" s="19" t="s">
        <v>90</v>
      </c>
      <c r="BK242" s="112">
        <f>ROUND(V242*K242,2)</f>
        <v>0</v>
      </c>
      <c r="BL242" s="19" t="s">
        <v>156</v>
      </c>
      <c r="BM242" s="19" t="s">
        <v>377</v>
      </c>
    </row>
    <row r="243" spans="2:65" s="1" customFormat="1" ht="22.5" customHeight="1">
      <c r="B243" s="36"/>
      <c r="C243" s="37"/>
      <c r="D243" s="37"/>
      <c r="E243" s="37"/>
      <c r="F243" s="286" t="s">
        <v>378</v>
      </c>
      <c r="G243" s="287"/>
      <c r="H243" s="287"/>
      <c r="I243" s="287"/>
      <c r="J243" s="37"/>
      <c r="K243" s="37"/>
      <c r="L243" s="37"/>
      <c r="M243" s="37"/>
      <c r="N243" s="37"/>
      <c r="O243" s="37"/>
      <c r="P243" s="37"/>
      <c r="Q243" s="37"/>
      <c r="R243" s="38"/>
      <c r="T243" s="142"/>
      <c r="U243" s="37"/>
      <c r="V243" s="37"/>
      <c r="W243" s="37"/>
      <c r="X243" s="37"/>
      <c r="Y243" s="37"/>
      <c r="Z243" s="37"/>
      <c r="AA243" s="37"/>
      <c r="AB243" s="37"/>
      <c r="AC243" s="37"/>
      <c r="AD243" s="79"/>
      <c r="AT243" s="19" t="s">
        <v>158</v>
      </c>
      <c r="AU243" s="19" t="s">
        <v>90</v>
      </c>
    </row>
    <row r="244" spans="2:65" s="1" customFormat="1" ht="22.5" customHeight="1">
      <c r="B244" s="36"/>
      <c r="C244" s="168" t="s">
        <v>163</v>
      </c>
      <c r="D244" s="168" t="s">
        <v>152</v>
      </c>
      <c r="E244" s="169" t="s">
        <v>379</v>
      </c>
      <c r="F244" s="282" t="s">
        <v>380</v>
      </c>
      <c r="G244" s="282"/>
      <c r="H244" s="282"/>
      <c r="I244" s="282"/>
      <c r="J244" s="170" t="s">
        <v>238</v>
      </c>
      <c r="K244" s="171">
        <v>197</v>
      </c>
      <c r="L244" s="172">
        <v>0</v>
      </c>
      <c r="M244" s="284">
        <v>0</v>
      </c>
      <c r="N244" s="285"/>
      <c r="O244" s="285"/>
      <c r="P244" s="283">
        <f>ROUND(V244*K244,2)</f>
        <v>0</v>
      </c>
      <c r="Q244" s="283"/>
      <c r="R244" s="38"/>
      <c r="T244" s="173" t="s">
        <v>23</v>
      </c>
      <c r="U244" s="45" t="s">
        <v>45</v>
      </c>
      <c r="V244" s="125">
        <f>L244+M244</f>
        <v>0</v>
      </c>
      <c r="W244" s="125">
        <f>ROUND(L244*K244,2)</f>
        <v>0</v>
      </c>
      <c r="X244" s="125">
        <f>ROUND(M244*K244,2)</f>
        <v>0</v>
      </c>
      <c r="Y244" s="37"/>
      <c r="Z244" s="174">
        <f>Y244*K244</f>
        <v>0</v>
      </c>
      <c r="AA244" s="174">
        <v>0</v>
      </c>
      <c r="AB244" s="174">
        <f>AA244*K244</f>
        <v>0</v>
      </c>
      <c r="AC244" s="174">
        <v>0</v>
      </c>
      <c r="AD244" s="175">
        <f>AC244*K244</f>
        <v>0</v>
      </c>
      <c r="AR244" s="19" t="s">
        <v>156</v>
      </c>
      <c r="AT244" s="19" t="s">
        <v>152</v>
      </c>
      <c r="AU244" s="19" t="s">
        <v>90</v>
      </c>
      <c r="AY244" s="19" t="s">
        <v>151</v>
      </c>
      <c r="BE244" s="112">
        <f>IF(U244="základní",P244,0)</f>
        <v>0</v>
      </c>
      <c r="BF244" s="112">
        <f>IF(U244="snížená",P244,0)</f>
        <v>0</v>
      </c>
      <c r="BG244" s="112">
        <f>IF(U244="zákl. přenesená",P244,0)</f>
        <v>0</v>
      </c>
      <c r="BH244" s="112">
        <f>IF(U244="sníž. přenesená",P244,0)</f>
        <v>0</v>
      </c>
      <c r="BI244" s="112">
        <f>IF(U244="nulová",P244,0)</f>
        <v>0</v>
      </c>
      <c r="BJ244" s="19" t="s">
        <v>90</v>
      </c>
      <c r="BK244" s="112">
        <f>ROUND(V244*K244,2)</f>
        <v>0</v>
      </c>
      <c r="BL244" s="19" t="s">
        <v>156</v>
      </c>
      <c r="BM244" s="19" t="s">
        <v>381</v>
      </c>
    </row>
    <row r="245" spans="2:65" s="1" customFormat="1" ht="22.5" customHeight="1">
      <c r="B245" s="36"/>
      <c r="C245" s="37"/>
      <c r="D245" s="37"/>
      <c r="E245" s="37"/>
      <c r="F245" s="286" t="s">
        <v>382</v>
      </c>
      <c r="G245" s="287"/>
      <c r="H245" s="287"/>
      <c r="I245" s="287"/>
      <c r="J245" s="37"/>
      <c r="K245" s="37"/>
      <c r="L245" s="37"/>
      <c r="M245" s="37"/>
      <c r="N245" s="37"/>
      <c r="O245" s="37"/>
      <c r="P245" s="37"/>
      <c r="Q245" s="37"/>
      <c r="R245" s="38"/>
      <c r="T245" s="142"/>
      <c r="U245" s="37"/>
      <c r="V245" s="37"/>
      <c r="W245" s="37"/>
      <c r="X245" s="37"/>
      <c r="Y245" s="37"/>
      <c r="Z245" s="37"/>
      <c r="AA245" s="37"/>
      <c r="AB245" s="37"/>
      <c r="AC245" s="37"/>
      <c r="AD245" s="79"/>
      <c r="AT245" s="19" t="s">
        <v>158</v>
      </c>
      <c r="AU245" s="19" t="s">
        <v>90</v>
      </c>
    </row>
    <row r="246" spans="2:65" s="9" customFormat="1" ht="22.5" customHeight="1">
      <c r="B246" s="176"/>
      <c r="C246" s="177"/>
      <c r="D246" s="177"/>
      <c r="E246" s="178" t="s">
        <v>23</v>
      </c>
      <c r="F246" s="288" t="s">
        <v>374</v>
      </c>
      <c r="G246" s="289"/>
      <c r="H246" s="289"/>
      <c r="I246" s="289"/>
      <c r="J246" s="177"/>
      <c r="K246" s="179">
        <v>197</v>
      </c>
      <c r="L246" s="177"/>
      <c r="M246" s="177"/>
      <c r="N246" s="177"/>
      <c r="O246" s="177"/>
      <c r="P246" s="177"/>
      <c r="Q246" s="177"/>
      <c r="R246" s="180"/>
      <c r="T246" s="181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82"/>
      <c r="AT246" s="183" t="s">
        <v>159</v>
      </c>
      <c r="AU246" s="183" t="s">
        <v>90</v>
      </c>
      <c r="AV246" s="9" t="s">
        <v>108</v>
      </c>
      <c r="AW246" s="9" t="s">
        <v>7</v>
      </c>
      <c r="AX246" s="9" t="s">
        <v>82</v>
      </c>
      <c r="AY246" s="183" t="s">
        <v>151</v>
      </c>
    </row>
    <row r="247" spans="2:65" s="10" customFormat="1" ht="22.5" customHeight="1">
      <c r="B247" s="184"/>
      <c r="C247" s="185"/>
      <c r="D247" s="185"/>
      <c r="E247" s="186" t="s">
        <v>23</v>
      </c>
      <c r="F247" s="290" t="s">
        <v>160</v>
      </c>
      <c r="G247" s="291"/>
      <c r="H247" s="291"/>
      <c r="I247" s="291"/>
      <c r="J247" s="185"/>
      <c r="K247" s="187">
        <v>197</v>
      </c>
      <c r="L247" s="185"/>
      <c r="M247" s="185"/>
      <c r="N247" s="185"/>
      <c r="O247" s="185"/>
      <c r="P247" s="185"/>
      <c r="Q247" s="185"/>
      <c r="R247" s="188"/>
      <c r="T247" s="189"/>
      <c r="U247" s="185"/>
      <c r="V247" s="185"/>
      <c r="W247" s="185"/>
      <c r="X247" s="185"/>
      <c r="Y247" s="185"/>
      <c r="Z247" s="185"/>
      <c r="AA247" s="185"/>
      <c r="AB247" s="185"/>
      <c r="AC247" s="185"/>
      <c r="AD247" s="190"/>
      <c r="AT247" s="191" t="s">
        <v>159</v>
      </c>
      <c r="AU247" s="191" t="s">
        <v>90</v>
      </c>
      <c r="AV247" s="10" t="s">
        <v>156</v>
      </c>
      <c r="AW247" s="10" t="s">
        <v>7</v>
      </c>
      <c r="AX247" s="10" t="s">
        <v>90</v>
      </c>
      <c r="AY247" s="191" t="s">
        <v>151</v>
      </c>
    </row>
    <row r="248" spans="2:65" s="8" customFormat="1" ht="37.35" customHeight="1">
      <c r="B248" s="157"/>
      <c r="C248" s="158"/>
      <c r="D248" s="159" t="s">
        <v>199</v>
      </c>
      <c r="E248" s="159"/>
      <c r="F248" s="159"/>
      <c r="G248" s="159"/>
      <c r="H248" s="159"/>
      <c r="I248" s="159"/>
      <c r="J248" s="159"/>
      <c r="K248" s="159"/>
      <c r="L248" s="159"/>
      <c r="M248" s="299">
        <f>BK248</f>
        <v>0</v>
      </c>
      <c r="N248" s="300"/>
      <c r="O248" s="300"/>
      <c r="P248" s="300"/>
      <c r="Q248" s="300"/>
      <c r="R248" s="160"/>
      <c r="T248" s="161"/>
      <c r="U248" s="158"/>
      <c r="V248" s="158"/>
      <c r="W248" s="162">
        <f>SUM(W249:W258)</f>
        <v>0</v>
      </c>
      <c r="X248" s="162">
        <f>SUM(X249:X258)</f>
        <v>0</v>
      </c>
      <c r="Y248" s="158"/>
      <c r="Z248" s="163">
        <f>SUM(Z249:Z258)</f>
        <v>0</v>
      </c>
      <c r="AA248" s="158"/>
      <c r="AB248" s="163">
        <f>SUM(AB249:AB258)</f>
        <v>21.651814999999999</v>
      </c>
      <c r="AC248" s="158"/>
      <c r="AD248" s="164">
        <f>SUM(AD249:AD258)</f>
        <v>0</v>
      </c>
      <c r="AR248" s="165" t="s">
        <v>90</v>
      </c>
      <c r="AT248" s="166" t="s">
        <v>81</v>
      </c>
      <c r="AU248" s="166" t="s">
        <v>82</v>
      </c>
      <c r="AY248" s="165" t="s">
        <v>151</v>
      </c>
      <c r="BK248" s="167">
        <f>SUM(BK249:BK258)</f>
        <v>0</v>
      </c>
    </row>
    <row r="249" spans="2:65" s="1" customFormat="1" ht="31.5" customHeight="1">
      <c r="B249" s="36"/>
      <c r="C249" s="168" t="s">
        <v>90</v>
      </c>
      <c r="D249" s="168" t="s">
        <v>152</v>
      </c>
      <c r="E249" s="169" t="s">
        <v>383</v>
      </c>
      <c r="F249" s="282" t="s">
        <v>384</v>
      </c>
      <c r="G249" s="282"/>
      <c r="H249" s="282"/>
      <c r="I249" s="282"/>
      <c r="J249" s="170" t="s">
        <v>238</v>
      </c>
      <c r="K249" s="171">
        <v>33.5</v>
      </c>
      <c r="L249" s="172">
        <v>0</v>
      </c>
      <c r="M249" s="284">
        <v>0</v>
      </c>
      <c r="N249" s="285"/>
      <c r="O249" s="285"/>
      <c r="P249" s="283">
        <f>ROUND(V249*K249,2)</f>
        <v>0</v>
      </c>
      <c r="Q249" s="283"/>
      <c r="R249" s="38"/>
      <c r="T249" s="173" t="s">
        <v>23</v>
      </c>
      <c r="U249" s="45" t="s">
        <v>45</v>
      </c>
      <c r="V249" s="125">
        <f>L249+M249</f>
        <v>0</v>
      </c>
      <c r="W249" s="125">
        <f>ROUND(L249*K249,2)</f>
        <v>0</v>
      </c>
      <c r="X249" s="125">
        <f>ROUND(M249*K249,2)</f>
        <v>0</v>
      </c>
      <c r="Y249" s="37"/>
      <c r="Z249" s="174">
        <f>Y249*K249</f>
        <v>0</v>
      </c>
      <c r="AA249" s="174">
        <v>8.4250000000000005E-2</v>
      </c>
      <c r="AB249" s="174">
        <f>AA249*K249</f>
        <v>2.8223750000000001</v>
      </c>
      <c r="AC249" s="174">
        <v>0</v>
      </c>
      <c r="AD249" s="175">
        <f>AC249*K249</f>
        <v>0</v>
      </c>
      <c r="AR249" s="19" t="s">
        <v>156</v>
      </c>
      <c r="AT249" s="19" t="s">
        <v>152</v>
      </c>
      <c r="AU249" s="19" t="s">
        <v>90</v>
      </c>
      <c r="AY249" s="19" t="s">
        <v>151</v>
      </c>
      <c r="BE249" s="112">
        <f>IF(U249="základní",P249,0)</f>
        <v>0</v>
      </c>
      <c r="BF249" s="112">
        <f>IF(U249="snížená",P249,0)</f>
        <v>0</v>
      </c>
      <c r="BG249" s="112">
        <f>IF(U249="zákl. přenesená",P249,0)</f>
        <v>0</v>
      </c>
      <c r="BH249" s="112">
        <f>IF(U249="sníž. přenesená",P249,0)</f>
        <v>0</v>
      </c>
      <c r="BI249" s="112">
        <f>IF(U249="nulová",P249,0)</f>
        <v>0</v>
      </c>
      <c r="BJ249" s="19" t="s">
        <v>90</v>
      </c>
      <c r="BK249" s="112">
        <f>ROUND(V249*K249,2)</f>
        <v>0</v>
      </c>
      <c r="BL249" s="19" t="s">
        <v>156</v>
      </c>
      <c r="BM249" s="19" t="s">
        <v>385</v>
      </c>
    </row>
    <row r="250" spans="2:65" s="1" customFormat="1" ht="22.5" customHeight="1">
      <c r="B250" s="36"/>
      <c r="C250" s="37"/>
      <c r="D250" s="37"/>
      <c r="E250" s="37"/>
      <c r="F250" s="286" t="s">
        <v>386</v>
      </c>
      <c r="G250" s="287"/>
      <c r="H250" s="287"/>
      <c r="I250" s="287"/>
      <c r="J250" s="37"/>
      <c r="K250" s="37"/>
      <c r="L250" s="37"/>
      <c r="M250" s="37"/>
      <c r="N250" s="37"/>
      <c r="O250" s="37"/>
      <c r="P250" s="37"/>
      <c r="Q250" s="37"/>
      <c r="R250" s="38"/>
      <c r="T250" s="142"/>
      <c r="U250" s="37"/>
      <c r="V250" s="37"/>
      <c r="W250" s="37"/>
      <c r="X250" s="37"/>
      <c r="Y250" s="37"/>
      <c r="Z250" s="37"/>
      <c r="AA250" s="37"/>
      <c r="AB250" s="37"/>
      <c r="AC250" s="37"/>
      <c r="AD250" s="79"/>
      <c r="AT250" s="19" t="s">
        <v>158</v>
      </c>
      <c r="AU250" s="19" t="s">
        <v>90</v>
      </c>
    </row>
    <row r="251" spans="2:65" s="1" customFormat="1" ht="22.5" customHeight="1">
      <c r="B251" s="36"/>
      <c r="C251" s="208" t="s">
        <v>82</v>
      </c>
      <c r="D251" s="208" t="s">
        <v>306</v>
      </c>
      <c r="E251" s="209" t="s">
        <v>387</v>
      </c>
      <c r="F251" s="305" t="s">
        <v>388</v>
      </c>
      <c r="G251" s="305"/>
      <c r="H251" s="305"/>
      <c r="I251" s="305"/>
      <c r="J251" s="210" t="s">
        <v>238</v>
      </c>
      <c r="K251" s="211">
        <v>34.17</v>
      </c>
      <c r="L251" s="212">
        <v>0</v>
      </c>
      <c r="M251" s="306"/>
      <c r="N251" s="306"/>
      <c r="O251" s="307"/>
      <c r="P251" s="283">
        <f>ROUND(V251*K251,2)</f>
        <v>0</v>
      </c>
      <c r="Q251" s="283"/>
      <c r="R251" s="38"/>
      <c r="T251" s="173" t="s">
        <v>23</v>
      </c>
      <c r="U251" s="45" t="s">
        <v>45</v>
      </c>
      <c r="V251" s="125">
        <f>L251+M251</f>
        <v>0</v>
      </c>
      <c r="W251" s="125">
        <f>ROUND(L251*K251,2)</f>
        <v>0</v>
      </c>
      <c r="X251" s="125">
        <f>ROUND(M251*K251,2)</f>
        <v>0</v>
      </c>
      <c r="Y251" s="37"/>
      <c r="Z251" s="174">
        <f>Y251*K251</f>
        <v>0</v>
      </c>
      <c r="AA251" s="174">
        <v>0.13200000000000001</v>
      </c>
      <c r="AB251" s="174">
        <f>AA251*K251</f>
        <v>4.51044</v>
      </c>
      <c r="AC251" s="174">
        <v>0</v>
      </c>
      <c r="AD251" s="175">
        <f>AC251*K251</f>
        <v>0</v>
      </c>
      <c r="AR251" s="19" t="s">
        <v>169</v>
      </c>
      <c r="AT251" s="19" t="s">
        <v>306</v>
      </c>
      <c r="AU251" s="19" t="s">
        <v>90</v>
      </c>
      <c r="AY251" s="19" t="s">
        <v>151</v>
      </c>
      <c r="BE251" s="112">
        <f>IF(U251="základní",P251,0)</f>
        <v>0</v>
      </c>
      <c r="BF251" s="112">
        <f>IF(U251="snížená",P251,0)</f>
        <v>0</v>
      </c>
      <c r="BG251" s="112">
        <f>IF(U251="zákl. přenesená",P251,0)</f>
        <v>0</v>
      </c>
      <c r="BH251" s="112">
        <f>IF(U251="sníž. přenesená",P251,0)</f>
        <v>0</v>
      </c>
      <c r="BI251" s="112">
        <f>IF(U251="nulová",P251,0)</f>
        <v>0</v>
      </c>
      <c r="BJ251" s="19" t="s">
        <v>90</v>
      </c>
      <c r="BK251" s="112">
        <f>ROUND(V251*K251,2)</f>
        <v>0</v>
      </c>
      <c r="BL251" s="19" t="s">
        <v>156</v>
      </c>
      <c r="BM251" s="19" t="s">
        <v>389</v>
      </c>
    </row>
    <row r="252" spans="2:65" s="1" customFormat="1" ht="31.5" customHeight="1">
      <c r="B252" s="36"/>
      <c r="C252" s="168" t="s">
        <v>108</v>
      </c>
      <c r="D252" s="168" t="s">
        <v>152</v>
      </c>
      <c r="E252" s="169" t="s">
        <v>390</v>
      </c>
      <c r="F252" s="282" t="s">
        <v>391</v>
      </c>
      <c r="G252" s="282"/>
      <c r="H252" s="282"/>
      <c r="I252" s="282"/>
      <c r="J252" s="170" t="s">
        <v>238</v>
      </c>
      <c r="K252" s="171">
        <v>60</v>
      </c>
      <c r="L252" s="172">
        <v>0</v>
      </c>
      <c r="M252" s="284">
        <v>0</v>
      </c>
      <c r="N252" s="285"/>
      <c r="O252" s="285"/>
      <c r="P252" s="283">
        <f>ROUND(V252*K252,2)</f>
        <v>0</v>
      </c>
      <c r="Q252" s="283"/>
      <c r="R252" s="38"/>
      <c r="T252" s="173" t="s">
        <v>23</v>
      </c>
      <c r="U252" s="45" t="s">
        <v>45</v>
      </c>
      <c r="V252" s="125">
        <f>L252+M252</f>
        <v>0</v>
      </c>
      <c r="W252" s="125">
        <f>ROUND(L252*K252,2)</f>
        <v>0</v>
      </c>
      <c r="X252" s="125">
        <f>ROUND(M252*K252,2)</f>
        <v>0</v>
      </c>
      <c r="Y252" s="37"/>
      <c r="Z252" s="174">
        <f>Y252*K252</f>
        <v>0</v>
      </c>
      <c r="AA252" s="174">
        <v>8.5650000000000004E-2</v>
      </c>
      <c r="AB252" s="174">
        <f>AA252*K252</f>
        <v>5.1390000000000002</v>
      </c>
      <c r="AC252" s="174">
        <v>0</v>
      </c>
      <c r="AD252" s="175">
        <f>AC252*K252</f>
        <v>0</v>
      </c>
      <c r="AR252" s="19" t="s">
        <v>156</v>
      </c>
      <c r="AT252" s="19" t="s">
        <v>152</v>
      </c>
      <c r="AU252" s="19" t="s">
        <v>90</v>
      </c>
      <c r="AY252" s="19" t="s">
        <v>151</v>
      </c>
      <c r="BE252" s="112">
        <f>IF(U252="základní",P252,0)</f>
        <v>0</v>
      </c>
      <c r="BF252" s="112">
        <f>IF(U252="snížená",P252,0)</f>
        <v>0</v>
      </c>
      <c r="BG252" s="112">
        <f>IF(U252="zákl. přenesená",P252,0)</f>
        <v>0</v>
      </c>
      <c r="BH252" s="112">
        <f>IF(U252="sníž. přenesená",P252,0)</f>
        <v>0</v>
      </c>
      <c r="BI252" s="112">
        <f>IF(U252="nulová",P252,0)</f>
        <v>0</v>
      </c>
      <c r="BJ252" s="19" t="s">
        <v>90</v>
      </c>
      <c r="BK252" s="112">
        <f>ROUND(V252*K252,2)</f>
        <v>0</v>
      </c>
      <c r="BL252" s="19" t="s">
        <v>156</v>
      </c>
      <c r="BM252" s="19" t="s">
        <v>392</v>
      </c>
    </row>
    <row r="253" spans="2:65" s="1" customFormat="1" ht="22.5" customHeight="1">
      <c r="B253" s="36"/>
      <c r="C253" s="37"/>
      <c r="D253" s="37"/>
      <c r="E253" s="37"/>
      <c r="F253" s="286" t="s">
        <v>393</v>
      </c>
      <c r="G253" s="287"/>
      <c r="H253" s="287"/>
      <c r="I253" s="287"/>
      <c r="J253" s="37"/>
      <c r="K253" s="37"/>
      <c r="L253" s="37"/>
      <c r="M253" s="37"/>
      <c r="N253" s="37"/>
      <c r="O253" s="37"/>
      <c r="P253" s="37"/>
      <c r="Q253" s="37"/>
      <c r="R253" s="38"/>
      <c r="T253" s="142"/>
      <c r="U253" s="37"/>
      <c r="V253" s="37"/>
      <c r="W253" s="37"/>
      <c r="X253" s="37"/>
      <c r="Y253" s="37"/>
      <c r="Z253" s="37"/>
      <c r="AA253" s="37"/>
      <c r="AB253" s="37"/>
      <c r="AC253" s="37"/>
      <c r="AD253" s="79"/>
      <c r="AT253" s="19" t="s">
        <v>158</v>
      </c>
      <c r="AU253" s="19" t="s">
        <v>90</v>
      </c>
    </row>
    <row r="254" spans="2:65" s="9" customFormat="1" ht="22.5" customHeight="1">
      <c r="B254" s="176"/>
      <c r="C254" s="177"/>
      <c r="D254" s="177"/>
      <c r="E254" s="178" t="s">
        <v>23</v>
      </c>
      <c r="F254" s="288" t="s">
        <v>327</v>
      </c>
      <c r="G254" s="289"/>
      <c r="H254" s="289"/>
      <c r="I254" s="289"/>
      <c r="J254" s="177"/>
      <c r="K254" s="179">
        <v>60</v>
      </c>
      <c r="L254" s="177"/>
      <c r="M254" s="177"/>
      <c r="N254" s="177"/>
      <c r="O254" s="177"/>
      <c r="P254" s="177"/>
      <c r="Q254" s="177"/>
      <c r="R254" s="180"/>
      <c r="T254" s="181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82"/>
      <c r="AT254" s="183" t="s">
        <v>159</v>
      </c>
      <c r="AU254" s="183" t="s">
        <v>90</v>
      </c>
      <c r="AV254" s="9" t="s">
        <v>108</v>
      </c>
      <c r="AW254" s="9" t="s">
        <v>7</v>
      </c>
      <c r="AX254" s="9" t="s">
        <v>82</v>
      </c>
      <c r="AY254" s="183" t="s">
        <v>151</v>
      </c>
    </row>
    <row r="255" spans="2:65" s="10" customFormat="1" ht="22.5" customHeight="1">
      <c r="B255" s="184"/>
      <c r="C255" s="185"/>
      <c r="D255" s="185"/>
      <c r="E255" s="186" t="s">
        <v>23</v>
      </c>
      <c r="F255" s="290" t="s">
        <v>160</v>
      </c>
      <c r="G255" s="291"/>
      <c r="H255" s="291"/>
      <c r="I255" s="291"/>
      <c r="J255" s="185"/>
      <c r="K255" s="187">
        <v>60</v>
      </c>
      <c r="L255" s="185"/>
      <c r="M255" s="185"/>
      <c r="N255" s="185"/>
      <c r="O255" s="185"/>
      <c r="P255" s="185"/>
      <c r="Q255" s="185"/>
      <c r="R255" s="188"/>
      <c r="T255" s="189"/>
      <c r="U255" s="185"/>
      <c r="V255" s="185"/>
      <c r="W255" s="185"/>
      <c r="X255" s="185"/>
      <c r="Y255" s="185"/>
      <c r="Z255" s="185"/>
      <c r="AA255" s="185"/>
      <c r="AB255" s="185"/>
      <c r="AC255" s="185"/>
      <c r="AD255" s="190"/>
      <c r="AT255" s="191" t="s">
        <v>159</v>
      </c>
      <c r="AU255" s="191" t="s">
        <v>90</v>
      </c>
      <c r="AV255" s="10" t="s">
        <v>156</v>
      </c>
      <c r="AW255" s="10" t="s">
        <v>7</v>
      </c>
      <c r="AX255" s="10" t="s">
        <v>90</v>
      </c>
      <c r="AY255" s="191" t="s">
        <v>151</v>
      </c>
    </row>
    <row r="256" spans="2:65" s="1" customFormat="1" ht="22.5" customHeight="1">
      <c r="B256" s="36"/>
      <c r="C256" s="208" t="s">
        <v>82</v>
      </c>
      <c r="D256" s="208" t="s">
        <v>306</v>
      </c>
      <c r="E256" s="209" t="s">
        <v>394</v>
      </c>
      <c r="F256" s="305" t="s">
        <v>395</v>
      </c>
      <c r="G256" s="305"/>
      <c r="H256" s="305"/>
      <c r="I256" s="305"/>
      <c r="J256" s="210" t="s">
        <v>238</v>
      </c>
      <c r="K256" s="211">
        <v>61.2</v>
      </c>
      <c r="L256" s="212">
        <v>0</v>
      </c>
      <c r="M256" s="306"/>
      <c r="N256" s="306"/>
      <c r="O256" s="307"/>
      <c r="P256" s="283">
        <f>ROUND(V256*K256,2)</f>
        <v>0</v>
      </c>
      <c r="Q256" s="283"/>
      <c r="R256" s="38"/>
      <c r="T256" s="173" t="s">
        <v>23</v>
      </c>
      <c r="U256" s="45" t="s">
        <v>45</v>
      </c>
      <c r="V256" s="125">
        <f>L256+M256</f>
        <v>0</v>
      </c>
      <c r="W256" s="125">
        <f>ROUND(L256*K256,2)</f>
        <v>0</v>
      </c>
      <c r="X256" s="125">
        <f>ROUND(M256*K256,2)</f>
        <v>0</v>
      </c>
      <c r="Y256" s="37"/>
      <c r="Z256" s="174">
        <f>Y256*K256</f>
        <v>0</v>
      </c>
      <c r="AA256" s="174">
        <v>0.15</v>
      </c>
      <c r="AB256" s="174">
        <f>AA256*K256</f>
        <v>9.18</v>
      </c>
      <c r="AC256" s="174">
        <v>0</v>
      </c>
      <c r="AD256" s="175">
        <f>AC256*K256</f>
        <v>0</v>
      </c>
      <c r="AR256" s="19" t="s">
        <v>169</v>
      </c>
      <c r="AT256" s="19" t="s">
        <v>306</v>
      </c>
      <c r="AU256" s="19" t="s">
        <v>90</v>
      </c>
      <c r="AY256" s="19" t="s">
        <v>151</v>
      </c>
      <c r="BE256" s="112">
        <f>IF(U256="základní",P256,0)</f>
        <v>0</v>
      </c>
      <c r="BF256" s="112">
        <f>IF(U256="snížená",P256,0)</f>
        <v>0</v>
      </c>
      <c r="BG256" s="112">
        <f>IF(U256="zákl. přenesená",P256,0)</f>
        <v>0</v>
      </c>
      <c r="BH256" s="112">
        <f>IF(U256="sníž. přenesená",P256,0)</f>
        <v>0</v>
      </c>
      <c r="BI256" s="112">
        <f>IF(U256="nulová",P256,0)</f>
        <v>0</v>
      </c>
      <c r="BJ256" s="19" t="s">
        <v>90</v>
      </c>
      <c r="BK256" s="112">
        <f>ROUND(V256*K256,2)</f>
        <v>0</v>
      </c>
      <c r="BL256" s="19" t="s">
        <v>156</v>
      </c>
      <c r="BM256" s="19" t="s">
        <v>396</v>
      </c>
    </row>
    <row r="257" spans="2:65" s="1" customFormat="1" ht="22.5" customHeight="1">
      <c r="B257" s="36"/>
      <c r="C257" s="168" t="s">
        <v>163</v>
      </c>
      <c r="D257" s="168" t="s">
        <v>152</v>
      </c>
      <c r="E257" s="169" t="s">
        <v>379</v>
      </c>
      <c r="F257" s="282" t="s">
        <v>380</v>
      </c>
      <c r="G257" s="282"/>
      <c r="H257" s="282"/>
      <c r="I257" s="282"/>
      <c r="J257" s="170" t="s">
        <v>238</v>
      </c>
      <c r="K257" s="171">
        <v>93.5</v>
      </c>
      <c r="L257" s="172">
        <v>0</v>
      </c>
      <c r="M257" s="284">
        <v>0</v>
      </c>
      <c r="N257" s="285"/>
      <c r="O257" s="285"/>
      <c r="P257" s="283">
        <f>ROUND(V257*K257,2)</f>
        <v>0</v>
      </c>
      <c r="Q257" s="283"/>
      <c r="R257" s="38"/>
      <c r="T257" s="173" t="s">
        <v>23</v>
      </c>
      <c r="U257" s="45" t="s">
        <v>45</v>
      </c>
      <c r="V257" s="125">
        <f>L257+M257</f>
        <v>0</v>
      </c>
      <c r="W257" s="125">
        <f>ROUND(L257*K257,2)</f>
        <v>0</v>
      </c>
      <c r="X257" s="125">
        <f>ROUND(M257*K257,2)</f>
        <v>0</v>
      </c>
      <c r="Y257" s="37"/>
      <c r="Z257" s="174">
        <f>Y257*K257</f>
        <v>0</v>
      </c>
      <c r="AA257" s="174">
        <v>0</v>
      </c>
      <c r="AB257" s="174">
        <f>AA257*K257</f>
        <v>0</v>
      </c>
      <c r="AC257" s="174">
        <v>0</v>
      </c>
      <c r="AD257" s="175">
        <f>AC257*K257</f>
        <v>0</v>
      </c>
      <c r="AR257" s="19" t="s">
        <v>156</v>
      </c>
      <c r="AT257" s="19" t="s">
        <v>152</v>
      </c>
      <c r="AU257" s="19" t="s">
        <v>90</v>
      </c>
      <c r="AY257" s="19" t="s">
        <v>151</v>
      </c>
      <c r="BE257" s="112">
        <f>IF(U257="základní",P257,0)</f>
        <v>0</v>
      </c>
      <c r="BF257" s="112">
        <f>IF(U257="snížená",P257,0)</f>
        <v>0</v>
      </c>
      <c r="BG257" s="112">
        <f>IF(U257="zákl. přenesená",P257,0)</f>
        <v>0</v>
      </c>
      <c r="BH257" s="112">
        <f>IF(U257="sníž. přenesená",P257,0)</f>
        <v>0</v>
      </c>
      <c r="BI257" s="112">
        <f>IF(U257="nulová",P257,0)</f>
        <v>0</v>
      </c>
      <c r="BJ257" s="19" t="s">
        <v>90</v>
      </c>
      <c r="BK257" s="112">
        <f>ROUND(V257*K257,2)</f>
        <v>0</v>
      </c>
      <c r="BL257" s="19" t="s">
        <v>156</v>
      </c>
      <c r="BM257" s="19" t="s">
        <v>315</v>
      </c>
    </row>
    <row r="258" spans="2:65" s="1" customFormat="1" ht="22.5" customHeight="1">
      <c r="B258" s="36"/>
      <c r="C258" s="37"/>
      <c r="D258" s="37"/>
      <c r="E258" s="37"/>
      <c r="F258" s="286" t="s">
        <v>397</v>
      </c>
      <c r="G258" s="287"/>
      <c r="H258" s="287"/>
      <c r="I258" s="287"/>
      <c r="J258" s="37"/>
      <c r="K258" s="37"/>
      <c r="L258" s="37"/>
      <c r="M258" s="37"/>
      <c r="N258" s="37"/>
      <c r="O258" s="37"/>
      <c r="P258" s="37"/>
      <c r="Q258" s="37"/>
      <c r="R258" s="38"/>
      <c r="T258" s="142"/>
      <c r="U258" s="37"/>
      <c r="V258" s="37"/>
      <c r="W258" s="37"/>
      <c r="X258" s="37"/>
      <c r="Y258" s="37"/>
      <c r="Z258" s="37"/>
      <c r="AA258" s="37"/>
      <c r="AB258" s="37"/>
      <c r="AC258" s="37"/>
      <c r="AD258" s="79"/>
      <c r="AT258" s="19" t="s">
        <v>158</v>
      </c>
      <c r="AU258" s="19" t="s">
        <v>90</v>
      </c>
    </row>
    <row r="259" spans="2:65" s="8" customFormat="1" ht="37.35" customHeight="1">
      <c r="B259" s="157"/>
      <c r="C259" s="158"/>
      <c r="D259" s="159" t="s">
        <v>200</v>
      </c>
      <c r="E259" s="159"/>
      <c r="F259" s="159"/>
      <c r="G259" s="159"/>
      <c r="H259" s="159"/>
      <c r="I259" s="159"/>
      <c r="J259" s="159"/>
      <c r="K259" s="159"/>
      <c r="L259" s="159"/>
      <c r="M259" s="299">
        <f>BK259</f>
        <v>0</v>
      </c>
      <c r="N259" s="300"/>
      <c r="O259" s="300"/>
      <c r="P259" s="300"/>
      <c r="Q259" s="300"/>
      <c r="R259" s="160"/>
      <c r="T259" s="161"/>
      <c r="U259" s="158"/>
      <c r="V259" s="158"/>
      <c r="W259" s="162">
        <f>SUM(W260:W264)</f>
        <v>0</v>
      </c>
      <c r="X259" s="162">
        <f>SUM(X260:X264)</f>
        <v>0</v>
      </c>
      <c r="Y259" s="158"/>
      <c r="Z259" s="163">
        <f>SUM(Z260:Z264)</f>
        <v>0</v>
      </c>
      <c r="AA259" s="158"/>
      <c r="AB259" s="163">
        <f>SUM(AB260:AB264)</f>
        <v>0</v>
      </c>
      <c r="AC259" s="158"/>
      <c r="AD259" s="164">
        <f>SUM(AD260:AD264)</f>
        <v>0</v>
      </c>
      <c r="AR259" s="165" t="s">
        <v>90</v>
      </c>
      <c r="AT259" s="166" t="s">
        <v>81</v>
      </c>
      <c r="AU259" s="166" t="s">
        <v>82</v>
      </c>
      <c r="AY259" s="165" t="s">
        <v>151</v>
      </c>
      <c r="BK259" s="167">
        <f>SUM(BK260:BK264)</f>
        <v>0</v>
      </c>
    </row>
    <row r="260" spans="2:65" s="1" customFormat="1" ht="31.5" customHeight="1">
      <c r="B260" s="36"/>
      <c r="C260" s="168" t="s">
        <v>90</v>
      </c>
      <c r="D260" s="168" t="s">
        <v>152</v>
      </c>
      <c r="E260" s="169" t="s">
        <v>398</v>
      </c>
      <c r="F260" s="282" t="s">
        <v>399</v>
      </c>
      <c r="G260" s="282"/>
      <c r="H260" s="282"/>
      <c r="I260" s="282"/>
      <c r="J260" s="170" t="s">
        <v>238</v>
      </c>
      <c r="K260" s="171">
        <v>197</v>
      </c>
      <c r="L260" s="172">
        <v>0</v>
      </c>
      <c r="M260" s="284">
        <v>0</v>
      </c>
      <c r="N260" s="285"/>
      <c r="O260" s="285"/>
      <c r="P260" s="283">
        <f>ROUND(V260*K260,2)</f>
        <v>0</v>
      </c>
      <c r="Q260" s="283"/>
      <c r="R260" s="38"/>
      <c r="T260" s="173" t="s">
        <v>23</v>
      </c>
      <c r="U260" s="45" t="s">
        <v>45</v>
      </c>
      <c r="V260" s="125">
        <f>L260+M260</f>
        <v>0</v>
      </c>
      <c r="W260" s="125">
        <f>ROUND(L260*K260,2)</f>
        <v>0</v>
      </c>
      <c r="X260" s="125">
        <f>ROUND(M260*K260,2)</f>
        <v>0</v>
      </c>
      <c r="Y260" s="37"/>
      <c r="Z260" s="174">
        <f>Y260*K260</f>
        <v>0</v>
      </c>
      <c r="AA260" s="174">
        <v>0</v>
      </c>
      <c r="AB260" s="174">
        <f>AA260*K260</f>
        <v>0</v>
      </c>
      <c r="AC260" s="174">
        <v>0</v>
      </c>
      <c r="AD260" s="175">
        <f>AC260*K260</f>
        <v>0</v>
      </c>
      <c r="AR260" s="19" t="s">
        <v>156</v>
      </c>
      <c r="AT260" s="19" t="s">
        <v>152</v>
      </c>
      <c r="AU260" s="19" t="s">
        <v>90</v>
      </c>
      <c r="AY260" s="19" t="s">
        <v>151</v>
      </c>
      <c r="BE260" s="112">
        <f>IF(U260="základní",P260,0)</f>
        <v>0</v>
      </c>
      <c r="BF260" s="112">
        <f>IF(U260="snížená",P260,0)</f>
        <v>0</v>
      </c>
      <c r="BG260" s="112">
        <f>IF(U260="zákl. přenesená",P260,0)</f>
        <v>0</v>
      </c>
      <c r="BH260" s="112">
        <f>IF(U260="sníž. přenesená",P260,0)</f>
        <v>0</v>
      </c>
      <c r="BI260" s="112">
        <f>IF(U260="nulová",P260,0)</f>
        <v>0</v>
      </c>
      <c r="BJ260" s="19" t="s">
        <v>90</v>
      </c>
      <c r="BK260" s="112">
        <f>ROUND(V260*K260,2)</f>
        <v>0</v>
      </c>
      <c r="BL260" s="19" t="s">
        <v>156</v>
      </c>
      <c r="BM260" s="19" t="s">
        <v>400</v>
      </c>
    </row>
    <row r="261" spans="2:65" s="1" customFormat="1" ht="102" customHeight="1">
      <c r="B261" s="36"/>
      <c r="C261" s="37"/>
      <c r="D261" s="37"/>
      <c r="E261" s="37"/>
      <c r="F261" s="286" t="s">
        <v>401</v>
      </c>
      <c r="G261" s="287"/>
      <c r="H261" s="287"/>
      <c r="I261" s="287"/>
      <c r="J261" s="37"/>
      <c r="K261" s="37"/>
      <c r="L261" s="37"/>
      <c r="M261" s="37"/>
      <c r="N261" s="37"/>
      <c r="O261" s="37"/>
      <c r="P261" s="37"/>
      <c r="Q261" s="37"/>
      <c r="R261" s="38"/>
      <c r="T261" s="142"/>
      <c r="U261" s="37"/>
      <c r="V261" s="37"/>
      <c r="W261" s="37"/>
      <c r="X261" s="37"/>
      <c r="Y261" s="37"/>
      <c r="Z261" s="37"/>
      <c r="AA261" s="37"/>
      <c r="AB261" s="37"/>
      <c r="AC261" s="37"/>
      <c r="AD261" s="79"/>
      <c r="AT261" s="19" t="s">
        <v>158</v>
      </c>
      <c r="AU261" s="19" t="s">
        <v>90</v>
      </c>
    </row>
    <row r="262" spans="2:65" s="9" customFormat="1" ht="22.5" customHeight="1">
      <c r="B262" s="176"/>
      <c r="C262" s="177"/>
      <c r="D262" s="177"/>
      <c r="E262" s="178" t="s">
        <v>23</v>
      </c>
      <c r="F262" s="288" t="s">
        <v>374</v>
      </c>
      <c r="G262" s="289"/>
      <c r="H262" s="289"/>
      <c r="I262" s="289"/>
      <c r="J262" s="177"/>
      <c r="K262" s="179">
        <v>197</v>
      </c>
      <c r="L262" s="177"/>
      <c r="M262" s="177"/>
      <c r="N262" s="177"/>
      <c r="O262" s="177"/>
      <c r="P262" s="177"/>
      <c r="Q262" s="177"/>
      <c r="R262" s="180"/>
      <c r="T262" s="181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82"/>
      <c r="AT262" s="183" t="s">
        <v>159</v>
      </c>
      <c r="AU262" s="183" t="s">
        <v>90</v>
      </c>
      <c r="AV262" s="9" t="s">
        <v>108</v>
      </c>
      <c r="AW262" s="9" t="s">
        <v>7</v>
      </c>
      <c r="AX262" s="9" t="s">
        <v>82</v>
      </c>
      <c r="AY262" s="183" t="s">
        <v>151</v>
      </c>
    </row>
    <row r="263" spans="2:65" s="10" customFormat="1" ht="22.5" customHeight="1">
      <c r="B263" s="184"/>
      <c r="C263" s="185"/>
      <c r="D263" s="185"/>
      <c r="E263" s="186" t="s">
        <v>23</v>
      </c>
      <c r="F263" s="290" t="s">
        <v>160</v>
      </c>
      <c r="G263" s="291"/>
      <c r="H263" s="291"/>
      <c r="I263" s="291"/>
      <c r="J263" s="185"/>
      <c r="K263" s="187">
        <v>197</v>
      </c>
      <c r="L263" s="185"/>
      <c r="M263" s="185"/>
      <c r="N263" s="185"/>
      <c r="O263" s="185"/>
      <c r="P263" s="185"/>
      <c r="Q263" s="185"/>
      <c r="R263" s="188"/>
      <c r="T263" s="189"/>
      <c r="U263" s="185"/>
      <c r="V263" s="185"/>
      <c r="W263" s="185"/>
      <c r="X263" s="185"/>
      <c r="Y263" s="185"/>
      <c r="Z263" s="185"/>
      <c r="AA263" s="185"/>
      <c r="AB263" s="185"/>
      <c r="AC263" s="185"/>
      <c r="AD263" s="190"/>
      <c r="AT263" s="191" t="s">
        <v>159</v>
      </c>
      <c r="AU263" s="191" t="s">
        <v>90</v>
      </c>
      <c r="AV263" s="10" t="s">
        <v>156</v>
      </c>
      <c r="AW263" s="10" t="s">
        <v>7</v>
      </c>
      <c r="AX263" s="10" t="s">
        <v>90</v>
      </c>
      <c r="AY263" s="191" t="s">
        <v>151</v>
      </c>
    </row>
    <row r="264" spans="2:65" s="1" customFormat="1" ht="22.5" customHeight="1">
      <c r="B264" s="36"/>
      <c r="C264" s="168" t="s">
        <v>108</v>
      </c>
      <c r="D264" s="168" t="s">
        <v>152</v>
      </c>
      <c r="E264" s="169" t="s">
        <v>402</v>
      </c>
      <c r="F264" s="282" t="s">
        <v>403</v>
      </c>
      <c r="G264" s="282"/>
      <c r="H264" s="282"/>
      <c r="I264" s="282"/>
      <c r="J264" s="170" t="s">
        <v>241</v>
      </c>
      <c r="K264" s="171">
        <v>1</v>
      </c>
      <c r="L264" s="172">
        <v>0</v>
      </c>
      <c r="M264" s="284">
        <v>0</v>
      </c>
      <c r="N264" s="285"/>
      <c r="O264" s="285"/>
      <c r="P264" s="283">
        <f>ROUND(V264*K264,2)</f>
        <v>0</v>
      </c>
      <c r="Q264" s="283"/>
      <c r="R264" s="38"/>
      <c r="T264" s="173" t="s">
        <v>23</v>
      </c>
      <c r="U264" s="45" t="s">
        <v>45</v>
      </c>
      <c r="V264" s="125">
        <f>L264+M264</f>
        <v>0</v>
      </c>
      <c r="W264" s="125">
        <f>ROUND(L264*K264,2)</f>
        <v>0</v>
      </c>
      <c r="X264" s="125">
        <f>ROUND(M264*K264,2)</f>
        <v>0</v>
      </c>
      <c r="Y264" s="37"/>
      <c r="Z264" s="174">
        <f>Y264*K264</f>
        <v>0</v>
      </c>
      <c r="AA264" s="174">
        <v>0</v>
      </c>
      <c r="AB264" s="174">
        <f>AA264*K264</f>
        <v>0</v>
      </c>
      <c r="AC264" s="174">
        <v>0</v>
      </c>
      <c r="AD264" s="175">
        <f>AC264*K264</f>
        <v>0</v>
      </c>
      <c r="AR264" s="19" t="s">
        <v>156</v>
      </c>
      <c r="AT264" s="19" t="s">
        <v>152</v>
      </c>
      <c r="AU264" s="19" t="s">
        <v>90</v>
      </c>
      <c r="AY264" s="19" t="s">
        <v>151</v>
      </c>
      <c r="BE264" s="112">
        <f>IF(U264="základní",P264,0)</f>
        <v>0</v>
      </c>
      <c r="BF264" s="112">
        <f>IF(U264="snížená",P264,0)</f>
        <v>0</v>
      </c>
      <c r="BG264" s="112">
        <f>IF(U264="zákl. přenesená",P264,0)</f>
        <v>0</v>
      </c>
      <c r="BH264" s="112">
        <f>IF(U264="sníž. přenesená",P264,0)</f>
        <v>0</v>
      </c>
      <c r="BI264" s="112">
        <f>IF(U264="nulová",P264,0)</f>
        <v>0</v>
      </c>
      <c r="BJ264" s="19" t="s">
        <v>90</v>
      </c>
      <c r="BK264" s="112">
        <f>ROUND(V264*K264,2)</f>
        <v>0</v>
      </c>
      <c r="BL264" s="19" t="s">
        <v>156</v>
      </c>
      <c r="BM264" s="19" t="s">
        <v>404</v>
      </c>
    </row>
    <row r="265" spans="2:65" s="8" customFormat="1" ht="37.35" customHeight="1">
      <c r="B265" s="157"/>
      <c r="C265" s="158"/>
      <c r="D265" s="159" t="s">
        <v>201</v>
      </c>
      <c r="E265" s="159"/>
      <c r="F265" s="159"/>
      <c r="G265" s="159"/>
      <c r="H265" s="159"/>
      <c r="I265" s="159"/>
      <c r="J265" s="159"/>
      <c r="K265" s="159"/>
      <c r="L265" s="159"/>
      <c r="M265" s="308">
        <f>BK265</f>
        <v>0</v>
      </c>
      <c r="N265" s="309"/>
      <c r="O265" s="309"/>
      <c r="P265" s="309"/>
      <c r="Q265" s="309"/>
      <c r="R265" s="160"/>
      <c r="T265" s="161"/>
      <c r="U265" s="158"/>
      <c r="V265" s="158"/>
      <c r="W265" s="162">
        <f>SUM(W266:W284)</f>
        <v>0</v>
      </c>
      <c r="X265" s="162">
        <f>SUM(X266:X284)</f>
        <v>0</v>
      </c>
      <c r="Y265" s="158"/>
      <c r="Z265" s="163">
        <f>SUM(Z266:Z284)</f>
        <v>0</v>
      </c>
      <c r="AA265" s="158"/>
      <c r="AB265" s="163">
        <f>SUM(AB266:AB284)</f>
        <v>1.8598999999999999</v>
      </c>
      <c r="AC265" s="158"/>
      <c r="AD265" s="164">
        <f>SUM(AD266:AD284)</f>
        <v>0</v>
      </c>
      <c r="AR265" s="165" t="s">
        <v>90</v>
      </c>
      <c r="AT265" s="166" t="s">
        <v>81</v>
      </c>
      <c r="AU265" s="166" t="s">
        <v>82</v>
      </c>
      <c r="AY265" s="165" t="s">
        <v>151</v>
      </c>
      <c r="BK265" s="167">
        <f>SUM(BK266:BK284)</f>
        <v>0</v>
      </c>
    </row>
    <row r="266" spans="2:65" s="1" customFormat="1" ht="31.5" customHeight="1">
      <c r="B266" s="36"/>
      <c r="C266" s="168" t="s">
        <v>90</v>
      </c>
      <c r="D266" s="168" t="s">
        <v>152</v>
      </c>
      <c r="E266" s="169" t="s">
        <v>405</v>
      </c>
      <c r="F266" s="282" t="s">
        <v>406</v>
      </c>
      <c r="G266" s="282"/>
      <c r="H266" s="282"/>
      <c r="I266" s="282"/>
      <c r="J266" s="170" t="s">
        <v>241</v>
      </c>
      <c r="K266" s="171">
        <v>1</v>
      </c>
      <c r="L266" s="172">
        <v>0</v>
      </c>
      <c r="M266" s="284">
        <v>0</v>
      </c>
      <c r="N266" s="285"/>
      <c r="O266" s="285"/>
      <c r="P266" s="283">
        <f>ROUND(V266*K266,2)</f>
        <v>0</v>
      </c>
      <c r="Q266" s="283"/>
      <c r="R266" s="38"/>
      <c r="T266" s="173" t="s">
        <v>23</v>
      </c>
      <c r="U266" s="45" t="s">
        <v>45</v>
      </c>
      <c r="V266" s="125">
        <f>L266+M266</f>
        <v>0</v>
      </c>
      <c r="W266" s="125">
        <f>ROUND(L266*K266,2)</f>
        <v>0</v>
      </c>
      <c r="X266" s="125">
        <f>ROUND(M266*K266,2)</f>
        <v>0</v>
      </c>
      <c r="Y266" s="37"/>
      <c r="Z266" s="174">
        <f>Y266*K266</f>
        <v>0</v>
      </c>
      <c r="AA266" s="174">
        <v>0</v>
      </c>
      <c r="AB266" s="174">
        <f>AA266*K266</f>
        <v>0</v>
      </c>
      <c r="AC266" s="174">
        <v>0</v>
      </c>
      <c r="AD266" s="175">
        <f>AC266*K266</f>
        <v>0</v>
      </c>
      <c r="AR266" s="19" t="s">
        <v>156</v>
      </c>
      <c r="AT266" s="19" t="s">
        <v>152</v>
      </c>
      <c r="AU266" s="19" t="s">
        <v>90</v>
      </c>
      <c r="AY266" s="19" t="s">
        <v>151</v>
      </c>
      <c r="BE266" s="112">
        <f>IF(U266="základní",P266,0)</f>
        <v>0</v>
      </c>
      <c r="BF266" s="112">
        <f>IF(U266="snížená",P266,0)</f>
        <v>0</v>
      </c>
      <c r="BG266" s="112">
        <f>IF(U266="zákl. přenesená",P266,0)</f>
        <v>0</v>
      </c>
      <c r="BH266" s="112">
        <f>IF(U266="sníž. přenesená",P266,0)</f>
        <v>0</v>
      </c>
      <c r="BI266" s="112">
        <f>IF(U266="nulová",P266,0)</f>
        <v>0</v>
      </c>
      <c r="BJ266" s="19" t="s">
        <v>90</v>
      </c>
      <c r="BK266" s="112">
        <f>ROUND(V266*K266,2)</f>
        <v>0</v>
      </c>
      <c r="BL266" s="19" t="s">
        <v>156</v>
      </c>
      <c r="BM266" s="19" t="s">
        <v>407</v>
      </c>
    </row>
    <row r="267" spans="2:65" s="9" customFormat="1" ht="22.5" customHeight="1">
      <c r="B267" s="176"/>
      <c r="C267" s="177"/>
      <c r="D267" s="177"/>
      <c r="E267" s="178" t="s">
        <v>23</v>
      </c>
      <c r="F267" s="292" t="s">
        <v>90</v>
      </c>
      <c r="G267" s="293"/>
      <c r="H267" s="293"/>
      <c r="I267" s="293"/>
      <c r="J267" s="177"/>
      <c r="K267" s="179">
        <v>1</v>
      </c>
      <c r="L267" s="177"/>
      <c r="M267" s="177"/>
      <c r="N267" s="177"/>
      <c r="O267" s="177"/>
      <c r="P267" s="177"/>
      <c r="Q267" s="177"/>
      <c r="R267" s="180"/>
      <c r="T267" s="181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82"/>
      <c r="AT267" s="183" t="s">
        <v>159</v>
      </c>
      <c r="AU267" s="183" t="s">
        <v>90</v>
      </c>
      <c r="AV267" s="9" t="s">
        <v>108</v>
      </c>
      <c r="AW267" s="9" t="s">
        <v>7</v>
      </c>
      <c r="AX267" s="9" t="s">
        <v>82</v>
      </c>
      <c r="AY267" s="183" t="s">
        <v>151</v>
      </c>
    </row>
    <row r="268" spans="2:65" s="10" customFormat="1" ht="22.5" customHeight="1">
      <c r="B268" s="184"/>
      <c r="C268" s="185"/>
      <c r="D268" s="185"/>
      <c r="E268" s="186" t="s">
        <v>23</v>
      </c>
      <c r="F268" s="290" t="s">
        <v>160</v>
      </c>
      <c r="G268" s="291"/>
      <c r="H268" s="291"/>
      <c r="I268" s="291"/>
      <c r="J268" s="185"/>
      <c r="K268" s="187">
        <v>1</v>
      </c>
      <c r="L268" s="185"/>
      <c r="M268" s="185"/>
      <c r="N268" s="185"/>
      <c r="O268" s="185"/>
      <c r="P268" s="185"/>
      <c r="Q268" s="185"/>
      <c r="R268" s="188"/>
      <c r="T268" s="189"/>
      <c r="U268" s="185"/>
      <c r="V268" s="185"/>
      <c r="W268" s="185"/>
      <c r="X268" s="185"/>
      <c r="Y268" s="185"/>
      <c r="Z268" s="185"/>
      <c r="AA268" s="185"/>
      <c r="AB268" s="185"/>
      <c r="AC268" s="185"/>
      <c r="AD268" s="190"/>
      <c r="AT268" s="191" t="s">
        <v>159</v>
      </c>
      <c r="AU268" s="191" t="s">
        <v>90</v>
      </c>
      <c r="AV268" s="10" t="s">
        <v>156</v>
      </c>
      <c r="AW268" s="10" t="s">
        <v>7</v>
      </c>
      <c r="AX268" s="10" t="s">
        <v>90</v>
      </c>
      <c r="AY268" s="191" t="s">
        <v>151</v>
      </c>
    </row>
    <row r="269" spans="2:65" s="1" customFormat="1" ht="31.5" customHeight="1">
      <c r="B269" s="36"/>
      <c r="C269" s="168" t="s">
        <v>108</v>
      </c>
      <c r="D269" s="168" t="s">
        <v>152</v>
      </c>
      <c r="E269" s="169" t="s">
        <v>408</v>
      </c>
      <c r="F269" s="282" t="s">
        <v>409</v>
      </c>
      <c r="G269" s="282"/>
      <c r="H269" s="282"/>
      <c r="I269" s="282"/>
      <c r="J269" s="170" t="s">
        <v>241</v>
      </c>
      <c r="K269" s="171">
        <v>1</v>
      </c>
      <c r="L269" s="172">
        <v>0</v>
      </c>
      <c r="M269" s="284">
        <v>0</v>
      </c>
      <c r="N269" s="285"/>
      <c r="O269" s="285"/>
      <c r="P269" s="283">
        <f>ROUND(V269*K269,2)</f>
        <v>0</v>
      </c>
      <c r="Q269" s="283"/>
      <c r="R269" s="38"/>
      <c r="T269" s="173" t="s">
        <v>23</v>
      </c>
      <c r="U269" s="45" t="s">
        <v>45</v>
      </c>
      <c r="V269" s="125">
        <f>L269+M269</f>
        <v>0</v>
      </c>
      <c r="W269" s="125">
        <f>ROUND(L269*K269,2)</f>
        <v>0</v>
      </c>
      <c r="X269" s="125">
        <f>ROUND(M269*K269,2)</f>
        <v>0</v>
      </c>
      <c r="Y269" s="37"/>
      <c r="Z269" s="174">
        <f>Y269*K269</f>
        <v>0</v>
      </c>
      <c r="AA269" s="174">
        <v>0</v>
      </c>
      <c r="AB269" s="174">
        <f>AA269*K269</f>
        <v>0</v>
      </c>
      <c r="AC269" s="174">
        <v>0</v>
      </c>
      <c r="AD269" s="175">
        <f>AC269*K269</f>
        <v>0</v>
      </c>
      <c r="AR269" s="19" t="s">
        <v>156</v>
      </c>
      <c r="AT269" s="19" t="s">
        <v>152</v>
      </c>
      <c r="AU269" s="19" t="s">
        <v>90</v>
      </c>
      <c r="AY269" s="19" t="s">
        <v>151</v>
      </c>
      <c r="BE269" s="112">
        <f>IF(U269="základní",P269,0)</f>
        <v>0</v>
      </c>
      <c r="BF269" s="112">
        <f>IF(U269="snížená",P269,0)</f>
        <v>0</v>
      </c>
      <c r="BG269" s="112">
        <f>IF(U269="zákl. přenesená",P269,0)</f>
        <v>0</v>
      </c>
      <c r="BH269" s="112">
        <f>IF(U269="sníž. přenesená",P269,0)</f>
        <v>0</v>
      </c>
      <c r="BI269" s="112">
        <f>IF(U269="nulová",P269,0)</f>
        <v>0</v>
      </c>
      <c r="BJ269" s="19" t="s">
        <v>90</v>
      </c>
      <c r="BK269" s="112">
        <f>ROUND(V269*K269,2)</f>
        <v>0</v>
      </c>
      <c r="BL269" s="19" t="s">
        <v>156</v>
      </c>
      <c r="BM269" s="19" t="s">
        <v>410</v>
      </c>
    </row>
    <row r="270" spans="2:65" s="1" customFormat="1" ht="31.5" customHeight="1">
      <c r="B270" s="36"/>
      <c r="C270" s="168" t="s">
        <v>163</v>
      </c>
      <c r="D270" s="168" t="s">
        <v>152</v>
      </c>
      <c r="E270" s="169" t="s">
        <v>411</v>
      </c>
      <c r="F270" s="282" t="s">
        <v>412</v>
      </c>
      <c r="G270" s="282"/>
      <c r="H270" s="282"/>
      <c r="I270" s="282"/>
      <c r="J270" s="170" t="s">
        <v>241</v>
      </c>
      <c r="K270" s="171">
        <v>1</v>
      </c>
      <c r="L270" s="172">
        <v>0</v>
      </c>
      <c r="M270" s="284">
        <v>0</v>
      </c>
      <c r="N270" s="285"/>
      <c r="O270" s="285"/>
      <c r="P270" s="283">
        <f>ROUND(V270*K270,2)</f>
        <v>0</v>
      </c>
      <c r="Q270" s="283"/>
      <c r="R270" s="38"/>
      <c r="T270" s="173" t="s">
        <v>23</v>
      </c>
      <c r="U270" s="45" t="s">
        <v>45</v>
      </c>
      <c r="V270" s="125">
        <f>L270+M270</f>
        <v>0</v>
      </c>
      <c r="W270" s="125">
        <f>ROUND(L270*K270,2)</f>
        <v>0</v>
      </c>
      <c r="X270" s="125">
        <f>ROUND(M270*K270,2)</f>
        <v>0</v>
      </c>
      <c r="Y270" s="37"/>
      <c r="Z270" s="174">
        <f>Y270*K270</f>
        <v>0</v>
      </c>
      <c r="AA270" s="174">
        <v>0</v>
      </c>
      <c r="AB270" s="174">
        <f>AA270*K270</f>
        <v>0</v>
      </c>
      <c r="AC270" s="174">
        <v>0</v>
      </c>
      <c r="AD270" s="175">
        <f>AC270*K270</f>
        <v>0</v>
      </c>
      <c r="AR270" s="19" t="s">
        <v>156</v>
      </c>
      <c r="AT270" s="19" t="s">
        <v>152</v>
      </c>
      <c r="AU270" s="19" t="s">
        <v>90</v>
      </c>
      <c r="AY270" s="19" t="s">
        <v>151</v>
      </c>
      <c r="BE270" s="112">
        <f>IF(U270="základní",P270,0)</f>
        <v>0</v>
      </c>
      <c r="BF270" s="112">
        <f>IF(U270="snížená",P270,0)</f>
        <v>0</v>
      </c>
      <c r="BG270" s="112">
        <f>IF(U270="zákl. přenesená",P270,0)</f>
        <v>0</v>
      </c>
      <c r="BH270" s="112">
        <f>IF(U270="sníž. přenesená",P270,0)</f>
        <v>0</v>
      </c>
      <c r="BI270" s="112">
        <f>IF(U270="nulová",P270,0)</f>
        <v>0</v>
      </c>
      <c r="BJ270" s="19" t="s">
        <v>90</v>
      </c>
      <c r="BK270" s="112">
        <f>ROUND(V270*K270,2)</f>
        <v>0</v>
      </c>
      <c r="BL270" s="19" t="s">
        <v>156</v>
      </c>
      <c r="BM270" s="19" t="s">
        <v>413</v>
      </c>
    </row>
    <row r="271" spans="2:65" s="9" customFormat="1" ht="22.5" customHeight="1">
      <c r="B271" s="176"/>
      <c r="C271" s="177"/>
      <c r="D271" s="177"/>
      <c r="E271" s="178" t="s">
        <v>23</v>
      </c>
      <c r="F271" s="292" t="s">
        <v>90</v>
      </c>
      <c r="G271" s="293"/>
      <c r="H271" s="293"/>
      <c r="I271" s="293"/>
      <c r="J271" s="177"/>
      <c r="K271" s="179">
        <v>1</v>
      </c>
      <c r="L271" s="177"/>
      <c r="M271" s="177"/>
      <c r="N271" s="177"/>
      <c r="O271" s="177"/>
      <c r="P271" s="177"/>
      <c r="Q271" s="177"/>
      <c r="R271" s="180"/>
      <c r="T271" s="181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82"/>
      <c r="AT271" s="183" t="s">
        <v>159</v>
      </c>
      <c r="AU271" s="183" t="s">
        <v>90</v>
      </c>
      <c r="AV271" s="9" t="s">
        <v>108</v>
      </c>
      <c r="AW271" s="9" t="s">
        <v>7</v>
      </c>
      <c r="AX271" s="9" t="s">
        <v>82</v>
      </c>
      <c r="AY271" s="183" t="s">
        <v>151</v>
      </c>
    </row>
    <row r="272" spans="2:65" s="10" customFormat="1" ht="22.5" customHeight="1">
      <c r="B272" s="184"/>
      <c r="C272" s="185"/>
      <c r="D272" s="185"/>
      <c r="E272" s="186" t="s">
        <v>23</v>
      </c>
      <c r="F272" s="290" t="s">
        <v>160</v>
      </c>
      <c r="G272" s="291"/>
      <c r="H272" s="291"/>
      <c r="I272" s="291"/>
      <c r="J272" s="185"/>
      <c r="K272" s="187">
        <v>1</v>
      </c>
      <c r="L272" s="185"/>
      <c r="M272" s="185"/>
      <c r="N272" s="185"/>
      <c r="O272" s="185"/>
      <c r="P272" s="185"/>
      <c r="Q272" s="185"/>
      <c r="R272" s="188"/>
      <c r="T272" s="189"/>
      <c r="U272" s="185"/>
      <c r="V272" s="185"/>
      <c r="W272" s="185"/>
      <c r="X272" s="185"/>
      <c r="Y272" s="185"/>
      <c r="Z272" s="185"/>
      <c r="AA272" s="185"/>
      <c r="AB272" s="185"/>
      <c r="AC272" s="185"/>
      <c r="AD272" s="190"/>
      <c r="AT272" s="191" t="s">
        <v>159</v>
      </c>
      <c r="AU272" s="191" t="s">
        <v>90</v>
      </c>
      <c r="AV272" s="10" t="s">
        <v>156</v>
      </c>
      <c r="AW272" s="10" t="s">
        <v>7</v>
      </c>
      <c r="AX272" s="10" t="s">
        <v>90</v>
      </c>
      <c r="AY272" s="191" t="s">
        <v>151</v>
      </c>
    </row>
    <row r="273" spans="2:65" s="1" customFormat="1" ht="22.5" customHeight="1">
      <c r="B273" s="36"/>
      <c r="C273" s="168" t="s">
        <v>156</v>
      </c>
      <c r="D273" s="168" t="s">
        <v>152</v>
      </c>
      <c r="E273" s="169" t="s">
        <v>414</v>
      </c>
      <c r="F273" s="282" t="s">
        <v>415</v>
      </c>
      <c r="G273" s="282"/>
      <c r="H273" s="282"/>
      <c r="I273" s="282"/>
      <c r="J273" s="170" t="s">
        <v>241</v>
      </c>
      <c r="K273" s="171">
        <v>1</v>
      </c>
      <c r="L273" s="172">
        <v>0</v>
      </c>
      <c r="M273" s="284">
        <v>0</v>
      </c>
      <c r="N273" s="285"/>
      <c r="O273" s="285"/>
      <c r="P273" s="283">
        <f>ROUND(V273*K273,2)</f>
        <v>0</v>
      </c>
      <c r="Q273" s="283"/>
      <c r="R273" s="38"/>
      <c r="T273" s="173" t="s">
        <v>23</v>
      </c>
      <c r="U273" s="45" t="s">
        <v>45</v>
      </c>
      <c r="V273" s="125">
        <f>L273+M273</f>
        <v>0</v>
      </c>
      <c r="W273" s="125">
        <f>ROUND(L273*K273,2)</f>
        <v>0</v>
      </c>
      <c r="X273" s="125">
        <f>ROUND(M273*K273,2)</f>
        <v>0</v>
      </c>
      <c r="Y273" s="37"/>
      <c r="Z273" s="174">
        <f>Y273*K273</f>
        <v>0</v>
      </c>
      <c r="AA273" s="174">
        <v>0</v>
      </c>
      <c r="AB273" s="174">
        <f>AA273*K273</f>
        <v>0</v>
      </c>
      <c r="AC273" s="174">
        <v>0</v>
      </c>
      <c r="AD273" s="175">
        <f>AC273*K273</f>
        <v>0</v>
      </c>
      <c r="AR273" s="19" t="s">
        <v>156</v>
      </c>
      <c r="AT273" s="19" t="s">
        <v>152</v>
      </c>
      <c r="AU273" s="19" t="s">
        <v>90</v>
      </c>
      <c r="AY273" s="19" t="s">
        <v>151</v>
      </c>
      <c r="BE273" s="112">
        <f>IF(U273="základní",P273,0)</f>
        <v>0</v>
      </c>
      <c r="BF273" s="112">
        <f>IF(U273="snížená",P273,0)</f>
        <v>0</v>
      </c>
      <c r="BG273" s="112">
        <f>IF(U273="zákl. přenesená",P273,0)</f>
        <v>0</v>
      </c>
      <c r="BH273" s="112">
        <f>IF(U273="sníž. přenesená",P273,0)</f>
        <v>0</v>
      </c>
      <c r="BI273" s="112">
        <f>IF(U273="nulová",P273,0)</f>
        <v>0</v>
      </c>
      <c r="BJ273" s="19" t="s">
        <v>90</v>
      </c>
      <c r="BK273" s="112">
        <f>ROUND(V273*K273,2)</f>
        <v>0</v>
      </c>
      <c r="BL273" s="19" t="s">
        <v>156</v>
      </c>
      <c r="BM273" s="19" t="s">
        <v>416</v>
      </c>
    </row>
    <row r="274" spans="2:65" s="1" customFormat="1" ht="31.5" customHeight="1">
      <c r="B274" s="36"/>
      <c r="C274" s="168" t="s">
        <v>170</v>
      </c>
      <c r="D274" s="168" t="s">
        <v>152</v>
      </c>
      <c r="E274" s="169" t="s">
        <v>417</v>
      </c>
      <c r="F274" s="282" t="s">
        <v>418</v>
      </c>
      <c r="G274" s="282"/>
      <c r="H274" s="282"/>
      <c r="I274" s="282"/>
      <c r="J274" s="170" t="s">
        <v>241</v>
      </c>
      <c r="K274" s="171">
        <v>1</v>
      </c>
      <c r="L274" s="172">
        <v>0</v>
      </c>
      <c r="M274" s="284">
        <v>0</v>
      </c>
      <c r="N274" s="285"/>
      <c r="O274" s="285"/>
      <c r="P274" s="283">
        <f>ROUND(V274*K274,2)</f>
        <v>0</v>
      </c>
      <c r="Q274" s="283"/>
      <c r="R274" s="38"/>
      <c r="T274" s="173" t="s">
        <v>23</v>
      </c>
      <c r="U274" s="45" t="s">
        <v>45</v>
      </c>
      <c r="V274" s="125">
        <f>L274+M274</f>
        <v>0</v>
      </c>
      <c r="W274" s="125">
        <f>ROUND(L274*K274,2)</f>
        <v>0</v>
      </c>
      <c r="X274" s="125">
        <f>ROUND(M274*K274,2)</f>
        <v>0</v>
      </c>
      <c r="Y274" s="37"/>
      <c r="Z274" s="174">
        <f>Y274*K274</f>
        <v>0</v>
      </c>
      <c r="AA274" s="174">
        <v>0</v>
      </c>
      <c r="AB274" s="174">
        <f>AA274*K274</f>
        <v>0</v>
      </c>
      <c r="AC274" s="174">
        <v>0</v>
      </c>
      <c r="AD274" s="175">
        <f>AC274*K274</f>
        <v>0</v>
      </c>
      <c r="AR274" s="19" t="s">
        <v>156</v>
      </c>
      <c r="AT274" s="19" t="s">
        <v>152</v>
      </c>
      <c r="AU274" s="19" t="s">
        <v>90</v>
      </c>
      <c r="AY274" s="19" t="s">
        <v>151</v>
      </c>
      <c r="BE274" s="112">
        <f>IF(U274="základní",P274,0)</f>
        <v>0</v>
      </c>
      <c r="BF274" s="112">
        <f>IF(U274="snížená",P274,0)</f>
        <v>0</v>
      </c>
      <c r="BG274" s="112">
        <f>IF(U274="zákl. přenesená",P274,0)</f>
        <v>0</v>
      </c>
      <c r="BH274" s="112">
        <f>IF(U274="sníž. přenesená",P274,0)</f>
        <v>0</v>
      </c>
      <c r="BI274" s="112">
        <f>IF(U274="nulová",P274,0)</f>
        <v>0</v>
      </c>
      <c r="BJ274" s="19" t="s">
        <v>90</v>
      </c>
      <c r="BK274" s="112">
        <f>ROUND(V274*K274,2)</f>
        <v>0</v>
      </c>
      <c r="BL274" s="19" t="s">
        <v>156</v>
      </c>
      <c r="BM274" s="19" t="s">
        <v>419</v>
      </c>
    </row>
    <row r="275" spans="2:65" s="9" customFormat="1" ht="22.5" customHeight="1">
      <c r="B275" s="176"/>
      <c r="C275" s="177"/>
      <c r="D275" s="177"/>
      <c r="E275" s="178" t="s">
        <v>23</v>
      </c>
      <c r="F275" s="292" t="s">
        <v>90</v>
      </c>
      <c r="G275" s="293"/>
      <c r="H275" s="293"/>
      <c r="I275" s="293"/>
      <c r="J275" s="177"/>
      <c r="K275" s="179">
        <v>1</v>
      </c>
      <c r="L275" s="177"/>
      <c r="M275" s="177"/>
      <c r="N275" s="177"/>
      <c r="O275" s="177"/>
      <c r="P275" s="177"/>
      <c r="Q275" s="177"/>
      <c r="R275" s="180"/>
      <c r="T275" s="181"/>
      <c r="U275" s="177"/>
      <c r="V275" s="177"/>
      <c r="W275" s="177"/>
      <c r="X275" s="177"/>
      <c r="Y275" s="177"/>
      <c r="Z275" s="177"/>
      <c r="AA275" s="177"/>
      <c r="AB275" s="177"/>
      <c r="AC275" s="177"/>
      <c r="AD275" s="182"/>
      <c r="AT275" s="183" t="s">
        <v>159</v>
      </c>
      <c r="AU275" s="183" t="s">
        <v>90</v>
      </c>
      <c r="AV275" s="9" t="s">
        <v>108</v>
      </c>
      <c r="AW275" s="9" t="s">
        <v>7</v>
      </c>
      <c r="AX275" s="9" t="s">
        <v>82</v>
      </c>
      <c r="AY275" s="183" t="s">
        <v>151</v>
      </c>
    </row>
    <row r="276" spans="2:65" s="10" customFormat="1" ht="22.5" customHeight="1">
      <c r="B276" s="184"/>
      <c r="C276" s="185"/>
      <c r="D276" s="185"/>
      <c r="E276" s="186" t="s">
        <v>23</v>
      </c>
      <c r="F276" s="290" t="s">
        <v>160</v>
      </c>
      <c r="G276" s="291"/>
      <c r="H276" s="291"/>
      <c r="I276" s="291"/>
      <c r="J276" s="185"/>
      <c r="K276" s="187">
        <v>1</v>
      </c>
      <c r="L276" s="185"/>
      <c r="M276" s="185"/>
      <c r="N276" s="185"/>
      <c r="O276" s="185"/>
      <c r="P276" s="185"/>
      <c r="Q276" s="185"/>
      <c r="R276" s="188"/>
      <c r="T276" s="189"/>
      <c r="U276" s="185"/>
      <c r="V276" s="185"/>
      <c r="W276" s="185"/>
      <c r="X276" s="185"/>
      <c r="Y276" s="185"/>
      <c r="Z276" s="185"/>
      <c r="AA276" s="185"/>
      <c r="AB276" s="185"/>
      <c r="AC276" s="185"/>
      <c r="AD276" s="190"/>
      <c r="AT276" s="191" t="s">
        <v>159</v>
      </c>
      <c r="AU276" s="191" t="s">
        <v>90</v>
      </c>
      <c r="AV276" s="10" t="s">
        <v>156</v>
      </c>
      <c r="AW276" s="10" t="s">
        <v>7</v>
      </c>
      <c r="AX276" s="10" t="s">
        <v>90</v>
      </c>
      <c r="AY276" s="191" t="s">
        <v>151</v>
      </c>
    </row>
    <row r="277" spans="2:65" s="1" customFormat="1" ht="31.5" customHeight="1">
      <c r="B277" s="36"/>
      <c r="C277" s="168" t="s">
        <v>235</v>
      </c>
      <c r="D277" s="168" t="s">
        <v>152</v>
      </c>
      <c r="E277" s="169" t="s">
        <v>420</v>
      </c>
      <c r="F277" s="282" t="s">
        <v>421</v>
      </c>
      <c r="G277" s="282"/>
      <c r="H277" s="282"/>
      <c r="I277" s="282"/>
      <c r="J277" s="170" t="s">
        <v>241</v>
      </c>
      <c r="K277" s="171">
        <v>1</v>
      </c>
      <c r="L277" s="172">
        <v>0</v>
      </c>
      <c r="M277" s="284">
        <v>0</v>
      </c>
      <c r="N277" s="285"/>
      <c r="O277" s="285"/>
      <c r="P277" s="283">
        <f>ROUND(V277*K277,2)</f>
        <v>0</v>
      </c>
      <c r="Q277" s="283"/>
      <c r="R277" s="38"/>
      <c r="T277" s="173" t="s">
        <v>23</v>
      </c>
      <c r="U277" s="45" t="s">
        <v>45</v>
      </c>
      <c r="V277" s="125">
        <f>L277+M277</f>
        <v>0</v>
      </c>
      <c r="W277" s="125">
        <f>ROUND(L277*K277,2)</f>
        <v>0</v>
      </c>
      <c r="X277" s="125">
        <f>ROUND(M277*K277,2)</f>
        <v>0</v>
      </c>
      <c r="Y277" s="37"/>
      <c r="Z277" s="174">
        <f>Y277*K277</f>
        <v>0</v>
      </c>
      <c r="AA277" s="174">
        <v>0</v>
      </c>
      <c r="AB277" s="174">
        <f>AA277*K277</f>
        <v>0</v>
      </c>
      <c r="AC277" s="174">
        <v>0</v>
      </c>
      <c r="AD277" s="175">
        <f>AC277*K277</f>
        <v>0</v>
      </c>
      <c r="AR277" s="19" t="s">
        <v>156</v>
      </c>
      <c r="AT277" s="19" t="s">
        <v>152</v>
      </c>
      <c r="AU277" s="19" t="s">
        <v>90</v>
      </c>
      <c r="AY277" s="19" t="s">
        <v>151</v>
      </c>
      <c r="BE277" s="112">
        <f>IF(U277="základní",P277,0)</f>
        <v>0</v>
      </c>
      <c r="BF277" s="112">
        <f>IF(U277="snížená",P277,0)</f>
        <v>0</v>
      </c>
      <c r="BG277" s="112">
        <f>IF(U277="zákl. přenesená",P277,0)</f>
        <v>0</v>
      </c>
      <c r="BH277" s="112">
        <f>IF(U277="sníž. přenesená",P277,0)</f>
        <v>0</v>
      </c>
      <c r="BI277" s="112">
        <f>IF(U277="nulová",P277,0)</f>
        <v>0</v>
      </c>
      <c r="BJ277" s="19" t="s">
        <v>90</v>
      </c>
      <c r="BK277" s="112">
        <f>ROUND(V277*K277,2)</f>
        <v>0</v>
      </c>
      <c r="BL277" s="19" t="s">
        <v>156</v>
      </c>
      <c r="BM277" s="19" t="s">
        <v>422</v>
      </c>
    </row>
    <row r="278" spans="2:65" s="1" customFormat="1" ht="102" customHeight="1">
      <c r="B278" s="36"/>
      <c r="C278" s="37"/>
      <c r="D278" s="37"/>
      <c r="E278" s="37"/>
      <c r="F278" s="286" t="s">
        <v>423</v>
      </c>
      <c r="G278" s="287"/>
      <c r="H278" s="287"/>
      <c r="I278" s="287"/>
      <c r="J278" s="37"/>
      <c r="K278" s="37"/>
      <c r="L278" s="37"/>
      <c r="M278" s="37"/>
      <c r="N278" s="37"/>
      <c r="O278" s="37"/>
      <c r="P278" s="37"/>
      <c r="Q278" s="37"/>
      <c r="R278" s="38"/>
      <c r="T278" s="142"/>
      <c r="U278" s="37"/>
      <c r="V278" s="37"/>
      <c r="W278" s="37"/>
      <c r="X278" s="37"/>
      <c r="Y278" s="37"/>
      <c r="Z278" s="37"/>
      <c r="AA278" s="37"/>
      <c r="AB278" s="37"/>
      <c r="AC278" s="37"/>
      <c r="AD278" s="79"/>
      <c r="AT278" s="19" t="s">
        <v>158</v>
      </c>
      <c r="AU278" s="19" t="s">
        <v>90</v>
      </c>
    </row>
    <row r="279" spans="2:65" s="1" customFormat="1" ht="31.5" customHeight="1">
      <c r="B279" s="36"/>
      <c r="C279" s="168" t="s">
        <v>173</v>
      </c>
      <c r="D279" s="168" t="s">
        <v>152</v>
      </c>
      <c r="E279" s="169" t="s">
        <v>424</v>
      </c>
      <c r="F279" s="282" t="s">
        <v>425</v>
      </c>
      <c r="G279" s="282"/>
      <c r="H279" s="282"/>
      <c r="I279" s="282"/>
      <c r="J279" s="170" t="s">
        <v>318</v>
      </c>
      <c r="K279" s="171">
        <v>5</v>
      </c>
      <c r="L279" s="172">
        <v>0</v>
      </c>
      <c r="M279" s="284">
        <v>0</v>
      </c>
      <c r="N279" s="285"/>
      <c r="O279" s="285"/>
      <c r="P279" s="283">
        <f>ROUND(V279*K279,2)</f>
        <v>0</v>
      </c>
      <c r="Q279" s="283"/>
      <c r="R279" s="38"/>
      <c r="T279" s="173" t="s">
        <v>23</v>
      </c>
      <c r="U279" s="45" t="s">
        <v>45</v>
      </c>
      <c r="V279" s="125">
        <f>L279+M279</f>
        <v>0</v>
      </c>
      <c r="W279" s="125">
        <f>ROUND(L279*K279,2)</f>
        <v>0</v>
      </c>
      <c r="X279" s="125">
        <f>ROUND(M279*K279,2)</f>
        <v>0</v>
      </c>
      <c r="Y279" s="37"/>
      <c r="Z279" s="174">
        <f>Y279*K279</f>
        <v>0</v>
      </c>
      <c r="AA279" s="174">
        <v>0.3574</v>
      </c>
      <c r="AB279" s="174">
        <f>AA279*K279</f>
        <v>1.7869999999999999</v>
      </c>
      <c r="AC279" s="174">
        <v>0</v>
      </c>
      <c r="AD279" s="175">
        <f>AC279*K279</f>
        <v>0</v>
      </c>
      <c r="AR279" s="19" t="s">
        <v>156</v>
      </c>
      <c r="AT279" s="19" t="s">
        <v>152</v>
      </c>
      <c r="AU279" s="19" t="s">
        <v>90</v>
      </c>
      <c r="AY279" s="19" t="s">
        <v>151</v>
      </c>
      <c r="BE279" s="112">
        <f>IF(U279="základní",P279,0)</f>
        <v>0</v>
      </c>
      <c r="BF279" s="112">
        <f>IF(U279="snížená",P279,0)</f>
        <v>0</v>
      </c>
      <c r="BG279" s="112">
        <f>IF(U279="zákl. přenesená",P279,0)</f>
        <v>0</v>
      </c>
      <c r="BH279" s="112">
        <f>IF(U279="sníž. přenesená",P279,0)</f>
        <v>0</v>
      </c>
      <c r="BI279" s="112">
        <f>IF(U279="nulová",P279,0)</f>
        <v>0</v>
      </c>
      <c r="BJ279" s="19" t="s">
        <v>90</v>
      </c>
      <c r="BK279" s="112">
        <f>ROUND(V279*K279,2)</f>
        <v>0</v>
      </c>
      <c r="BL279" s="19" t="s">
        <v>156</v>
      </c>
      <c r="BM279" s="19" t="s">
        <v>426</v>
      </c>
    </row>
    <row r="280" spans="2:65" s="1" customFormat="1" ht="42" customHeight="1">
      <c r="B280" s="36"/>
      <c r="C280" s="37"/>
      <c r="D280" s="37"/>
      <c r="E280" s="37"/>
      <c r="F280" s="286" t="s">
        <v>427</v>
      </c>
      <c r="G280" s="287"/>
      <c r="H280" s="287"/>
      <c r="I280" s="287"/>
      <c r="J280" s="37"/>
      <c r="K280" s="37"/>
      <c r="L280" s="37"/>
      <c r="M280" s="37"/>
      <c r="N280" s="37"/>
      <c r="O280" s="37"/>
      <c r="P280" s="37"/>
      <c r="Q280" s="37"/>
      <c r="R280" s="38"/>
      <c r="T280" s="142"/>
      <c r="U280" s="37"/>
      <c r="V280" s="37"/>
      <c r="W280" s="37"/>
      <c r="X280" s="37"/>
      <c r="Y280" s="37"/>
      <c r="Z280" s="37"/>
      <c r="AA280" s="37"/>
      <c r="AB280" s="37"/>
      <c r="AC280" s="37"/>
      <c r="AD280" s="79"/>
      <c r="AT280" s="19" t="s">
        <v>158</v>
      </c>
      <c r="AU280" s="19" t="s">
        <v>90</v>
      </c>
    </row>
    <row r="281" spans="2:65" s="9" customFormat="1" ht="22.5" customHeight="1">
      <c r="B281" s="176"/>
      <c r="C281" s="177"/>
      <c r="D281" s="177"/>
      <c r="E281" s="178" t="s">
        <v>23</v>
      </c>
      <c r="F281" s="288" t="s">
        <v>170</v>
      </c>
      <c r="G281" s="289"/>
      <c r="H281" s="289"/>
      <c r="I281" s="289"/>
      <c r="J281" s="177"/>
      <c r="K281" s="179">
        <v>5</v>
      </c>
      <c r="L281" s="177"/>
      <c r="M281" s="177"/>
      <c r="N281" s="177"/>
      <c r="O281" s="177"/>
      <c r="P281" s="177"/>
      <c r="Q281" s="177"/>
      <c r="R281" s="180"/>
      <c r="T281" s="181"/>
      <c r="U281" s="177"/>
      <c r="V281" s="177"/>
      <c r="W281" s="177"/>
      <c r="X281" s="177"/>
      <c r="Y281" s="177"/>
      <c r="Z281" s="177"/>
      <c r="AA281" s="177"/>
      <c r="AB281" s="177"/>
      <c r="AC281" s="177"/>
      <c r="AD281" s="182"/>
      <c r="AT281" s="183" t="s">
        <v>159</v>
      </c>
      <c r="AU281" s="183" t="s">
        <v>90</v>
      </c>
      <c r="AV281" s="9" t="s">
        <v>108</v>
      </c>
      <c r="AW281" s="9" t="s">
        <v>7</v>
      </c>
      <c r="AX281" s="9" t="s">
        <v>82</v>
      </c>
      <c r="AY281" s="183" t="s">
        <v>151</v>
      </c>
    </row>
    <row r="282" spans="2:65" s="10" customFormat="1" ht="22.5" customHeight="1">
      <c r="B282" s="184"/>
      <c r="C282" s="185"/>
      <c r="D282" s="185"/>
      <c r="E282" s="186" t="s">
        <v>23</v>
      </c>
      <c r="F282" s="290" t="s">
        <v>160</v>
      </c>
      <c r="G282" s="291"/>
      <c r="H282" s="291"/>
      <c r="I282" s="291"/>
      <c r="J282" s="185"/>
      <c r="K282" s="187">
        <v>5</v>
      </c>
      <c r="L282" s="185"/>
      <c r="M282" s="185"/>
      <c r="N282" s="185"/>
      <c r="O282" s="185"/>
      <c r="P282" s="185"/>
      <c r="Q282" s="185"/>
      <c r="R282" s="188"/>
      <c r="T282" s="189"/>
      <c r="U282" s="185"/>
      <c r="V282" s="185"/>
      <c r="W282" s="185"/>
      <c r="X282" s="185"/>
      <c r="Y282" s="185"/>
      <c r="Z282" s="185"/>
      <c r="AA282" s="185"/>
      <c r="AB282" s="185"/>
      <c r="AC282" s="185"/>
      <c r="AD282" s="190"/>
      <c r="AT282" s="191" t="s">
        <v>159</v>
      </c>
      <c r="AU282" s="191" t="s">
        <v>90</v>
      </c>
      <c r="AV282" s="10" t="s">
        <v>156</v>
      </c>
      <c r="AW282" s="10" t="s">
        <v>7</v>
      </c>
      <c r="AX282" s="10" t="s">
        <v>90</v>
      </c>
      <c r="AY282" s="191" t="s">
        <v>151</v>
      </c>
    </row>
    <row r="283" spans="2:65" s="1" customFormat="1" ht="31.5" customHeight="1">
      <c r="B283" s="36"/>
      <c r="C283" s="168" t="s">
        <v>281</v>
      </c>
      <c r="D283" s="168" t="s">
        <v>152</v>
      </c>
      <c r="E283" s="169" t="s">
        <v>428</v>
      </c>
      <c r="F283" s="282" t="s">
        <v>429</v>
      </c>
      <c r="G283" s="282"/>
      <c r="H283" s="282"/>
      <c r="I283" s="282"/>
      <c r="J283" s="170" t="s">
        <v>318</v>
      </c>
      <c r="K283" s="171">
        <v>1</v>
      </c>
      <c r="L283" s="172">
        <v>0</v>
      </c>
      <c r="M283" s="284">
        <v>0</v>
      </c>
      <c r="N283" s="285"/>
      <c r="O283" s="285"/>
      <c r="P283" s="283">
        <f>ROUND(V283*K283,2)</f>
        <v>0</v>
      </c>
      <c r="Q283" s="283"/>
      <c r="R283" s="38"/>
      <c r="T283" s="173" t="s">
        <v>23</v>
      </c>
      <c r="U283" s="45" t="s">
        <v>45</v>
      </c>
      <c r="V283" s="125">
        <f>L283+M283</f>
        <v>0</v>
      </c>
      <c r="W283" s="125">
        <f>ROUND(L283*K283,2)</f>
        <v>0</v>
      </c>
      <c r="X283" s="125">
        <f>ROUND(M283*K283,2)</f>
        <v>0</v>
      </c>
      <c r="Y283" s="37"/>
      <c r="Z283" s="174">
        <f>Y283*K283</f>
        <v>0</v>
      </c>
      <c r="AA283" s="174">
        <v>7.2900000000000006E-2</v>
      </c>
      <c r="AB283" s="174">
        <f>AA283*K283</f>
        <v>7.2900000000000006E-2</v>
      </c>
      <c r="AC283" s="174">
        <v>0</v>
      </c>
      <c r="AD283" s="175">
        <f>AC283*K283</f>
        <v>0</v>
      </c>
      <c r="AR283" s="19" t="s">
        <v>156</v>
      </c>
      <c r="AT283" s="19" t="s">
        <v>152</v>
      </c>
      <c r="AU283" s="19" t="s">
        <v>90</v>
      </c>
      <c r="AY283" s="19" t="s">
        <v>151</v>
      </c>
      <c r="BE283" s="112">
        <f>IF(U283="základní",P283,0)</f>
        <v>0</v>
      </c>
      <c r="BF283" s="112">
        <f>IF(U283="snížená",P283,0)</f>
        <v>0</v>
      </c>
      <c r="BG283" s="112">
        <f>IF(U283="zákl. přenesená",P283,0)</f>
        <v>0</v>
      </c>
      <c r="BH283" s="112">
        <f>IF(U283="sníž. přenesená",P283,0)</f>
        <v>0</v>
      </c>
      <c r="BI283" s="112">
        <f>IF(U283="nulová",P283,0)</f>
        <v>0</v>
      </c>
      <c r="BJ283" s="19" t="s">
        <v>90</v>
      </c>
      <c r="BK283" s="112">
        <f>ROUND(V283*K283,2)</f>
        <v>0</v>
      </c>
      <c r="BL283" s="19" t="s">
        <v>156</v>
      </c>
      <c r="BM283" s="19" t="s">
        <v>430</v>
      </c>
    </row>
    <row r="284" spans="2:65" s="1" customFormat="1" ht="22.5" customHeight="1">
      <c r="B284" s="36"/>
      <c r="C284" s="37"/>
      <c r="D284" s="37"/>
      <c r="E284" s="37"/>
      <c r="F284" s="286" t="s">
        <v>431</v>
      </c>
      <c r="G284" s="287"/>
      <c r="H284" s="287"/>
      <c r="I284" s="287"/>
      <c r="J284" s="37"/>
      <c r="K284" s="37"/>
      <c r="L284" s="37"/>
      <c r="M284" s="37"/>
      <c r="N284" s="37"/>
      <c r="O284" s="37"/>
      <c r="P284" s="37"/>
      <c r="Q284" s="37"/>
      <c r="R284" s="38"/>
      <c r="T284" s="142"/>
      <c r="U284" s="37"/>
      <c r="V284" s="37"/>
      <c r="W284" s="37"/>
      <c r="X284" s="37"/>
      <c r="Y284" s="37"/>
      <c r="Z284" s="37"/>
      <c r="AA284" s="37"/>
      <c r="AB284" s="37"/>
      <c r="AC284" s="37"/>
      <c r="AD284" s="79"/>
      <c r="AT284" s="19" t="s">
        <v>158</v>
      </c>
      <c r="AU284" s="19" t="s">
        <v>90</v>
      </c>
    </row>
    <row r="285" spans="2:65" s="8" customFormat="1" ht="37.35" customHeight="1">
      <c r="B285" s="157"/>
      <c r="C285" s="158"/>
      <c r="D285" s="159" t="s">
        <v>202</v>
      </c>
      <c r="E285" s="159"/>
      <c r="F285" s="159"/>
      <c r="G285" s="159"/>
      <c r="H285" s="159"/>
      <c r="I285" s="159"/>
      <c r="J285" s="159"/>
      <c r="K285" s="159"/>
      <c r="L285" s="159"/>
      <c r="M285" s="299">
        <f>BK285</f>
        <v>0</v>
      </c>
      <c r="N285" s="300"/>
      <c r="O285" s="300"/>
      <c r="P285" s="300"/>
      <c r="Q285" s="300"/>
      <c r="R285" s="160"/>
      <c r="T285" s="161"/>
      <c r="U285" s="158"/>
      <c r="V285" s="158"/>
      <c r="W285" s="162">
        <f>SUM(W286:W288)</f>
        <v>0</v>
      </c>
      <c r="X285" s="162">
        <f>SUM(X286:X288)</f>
        <v>0</v>
      </c>
      <c r="Y285" s="158"/>
      <c r="Z285" s="163">
        <f>SUM(Z286:Z288)</f>
        <v>0</v>
      </c>
      <c r="AA285" s="158"/>
      <c r="AB285" s="163">
        <f>SUM(AB286:AB288)</f>
        <v>1.3420000000000001E-3</v>
      </c>
      <c r="AC285" s="158"/>
      <c r="AD285" s="164">
        <f>SUM(AD286:AD288)</f>
        <v>0</v>
      </c>
      <c r="AR285" s="165" t="s">
        <v>90</v>
      </c>
      <c r="AT285" s="166" t="s">
        <v>81</v>
      </c>
      <c r="AU285" s="166" t="s">
        <v>82</v>
      </c>
      <c r="AY285" s="165" t="s">
        <v>151</v>
      </c>
      <c r="BK285" s="167">
        <f>SUM(BK286:BK288)</f>
        <v>0</v>
      </c>
    </row>
    <row r="286" spans="2:65" s="1" customFormat="1" ht="31.5" customHeight="1">
      <c r="B286" s="36"/>
      <c r="C286" s="168" t="s">
        <v>90</v>
      </c>
      <c r="D286" s="168" t="s">
        <v>152</v>
      </c>
      <c r="E286" s="169" t="s">
        <v>432</v>
      </c>
      <c r="F286" s="282" t="s">
        <v>433</v>
      </c>
      <c r="G286" s="282"/>
      <c r="H286" s="282"/>
      <c r="I286" s="282"/>
      <c r="J286" s="170" t="s">
        <v>238</v>
      </c>
      <c r="K286" s="171">
        <v>0.2</v>
      </c>
      <c r="L286" s="172">
        <v>0</v>
      </c>
      <c r="M286" s="284">
        <v>0</v>
      </c>
      <c r="N286" s="285"/>
      <c r="O286" s="285"/>
      <c r="P286" s="283">
        <f>ROUND(V286*K286,2)</f>
        <v>0</v>
      </c>
      <c r="Q286" s="283"/>
      <c r="R286" s="38"/>
      <c r="T286" s="173" t="s">
        <v>23</v>
      </c>
      <c r="U286" s="45" t="s">
        <v>45</v>
      </c>
      <c r="V286" s="125">
        <f>L286+M286</f>
        <v>0</v>
      </c>
      <c r="W286" s="125">
        <f>ROUND(L286*K286,2)</f>
        <v>0</v>
      </c>
      <c r="X286" s="125">
        <f>ROUND(M286*K286,2)</f>
        <v>0</v>
      </c>
      <c r="Y286" s="37"/>
      <c r="Z286" s="174">
        <f>Y286*K286</f>
        <v>0</v>
      </c>
      <c r="AA286" s="174">
        <v>6.7099999999999998E-3</v>
      </c>
      <c r="AB286" s="174">
        <f>AA286*K286</f>
        <v>1.3420000000000001E-3</v>
      </c>
      <c r="AC286" s="174">
        <v>0</v>
      </c>
      <c r="AD286" s="175">
        <f>AC286*K286</f>
        <v>0</v>
      </c>
      <c r="AR286" s="19" t="s">
        <v>156</v>
      </c>
      <c r="AT286" s="19" t="s">
        <v>152</v>
      </c>
      <c r="AU286" s="19" t="s">
        <v>90</v>
      </c>
      <c r="AY286" s="19" t="s">
        <v>151</v>
      </c>
      <c r="BE286" s="112">
        <f>IF(U286="základní",P286,0)</f>
        <v>0</v>
      </c>
      <c r="BF286" s="112">
        <f>IF(U286="snížená",P286,0)</f>
        <v>0</v>
      </c>
      <c r="BG286" s="112">
        <f>IF(U286="zákl. přenesená",P286,0)</f>
        <v>0</v>
      </c>
      <c r="BH286" s="112">
        <f>IF(U286="sníž. přenesená",P286,0)</f>
        <v>0</v>
      </c>
      <c r="BI286" s="112">
        <f>IF(U286="nulová",P286,0)</f>
        <v>0</v>
      </c>
      <c r="BJ286" s="19" t="s">
        <v>90</v>
      </c>
      <c r="BK286" s="112">
        <f>ROUND(V286*K286,2)</f>
        <v>0</v>
      </c>
      <c r="BL286" s="19" t="s">
        <v>156</v>
      </c>
      <c r="BM286" s="19" t="s">
        <v>434</v>
      </c>
    </row>
    <row r="287" spans="2:65" s="9" customFormat="1" ht="22.5" customHeight="1">
      <c r="B287" s="176"/>
      <c r="C287" s="177"/>
      <c r="D287" s="177"/>
      <c r="E287" s="178" t="s">
        <v>23</v>
      </c>
      <c r="F287" s="292" t="s">
        <v>435</v>
      </c>
      <c r="G287" s="293"/>
      <c r="H287" s="293"/>
      <c r="I287" s="293"/>
      <c r="J287" s="177"/>
      <c r="K287" s="179">
        <v>0.2</v>
      </c>
      <c r="L287" s="177"/>
      <c r="M287" s="177"/>
      <c r="N287" s="177"/>
      <c r="O287" s="177"/>
      <c r="P287" s="177"/>
      <c r="Q287" s="177"/>
      <c r="R287" s="180"/>
      <c r="T287" s="181"/>
      <c r="U287" s="177"/>
      <c r="V287" s="177"/>
      <c r="W287" s="177"/>
      <c r="X287" s="177"/>
      <c r="Y287" s="177"/>
      <c r="Z287" s="177"/>
      <c r="AA287" s="177"/>
      <c r="AB287" s="177"/>
      <c r="AC287" s="177"/>
      <c r="AD287" s="182"/>
      <c r="AT287" s="183" t="s">
        <v>159</v>
      </c>
      <c r="AU287" s="183" t="s">
        <v>90</v>
      </c>
      <c r="AV287" s="9" t="s">
        <v>108</v>
      </c>
      <c r="AW287" s="9" t="s">
        <v>7</v>
      </c>
      <c r="AX287" s="9" t="s">
        <v>82</v>
      </c>
      <c r="AY287" s="183" t="s">
        <v>151</v>
      </c>
    </row>
    <row r="288" spans="2:65" s="10" customFormat="1" ht="22.5" customHeight="1">
      <c r="B288" s="184"/>
      <c r="C288" s="185"/>
      <c r="D288" s="185"/>
      <c r="E288" s="186" t="s">
        <v>23</v>
      </c>
      <c r="F288" s="290" t="s">
        <v>160</v>
      </c>
      <c r="G288" s="291"/>
      <c r="H288" s="291"/>
      <c r="I288" s="291"/>
      <c r="J288" s="185"/>
      <c r="K288" s="187">
        <v>0.2</v>
      </c>
      <c r="L288" s="185"/>
      <c r="M288" s="185"/>
      <c r="N288" s="185"/>
      <c r="O288" s="185"/>
      <c r="P288" s="185"/>
      <c r="Q288" s="185"/>
      <c r="R288" s="188"/>
      <c r="T288" s="189"/>
      <c r="U288" s="185"/>
      <c r="V288" s="185"/>
      <c r="W288" s="185"/>
      <c r="X288" s="185"/>
      <c r="Y288" s="185"/>
      <c r="Z288" s="185"/>
      <c r="AA288" s="185"/>
      <c r="AB288" s="185"/>
      <c r="AC288" s="185"/>
      <c r="AD288" s="190"/>
      <c r="AT288" s="191" t="s">
        <v>159</v>
      </c>
      <c r="AU288" s="191" t="s">
        <v>90</v>
      </c>
      <c r="AV288" s="10" t="s">
        <v>156</v>
      </c>
      <c r="AW288" s="10" t="s">
        <v>7</v>
      </c>
      <c r="AX288" s="10" t="s">
        <v>90</v>
      </c>
      <c r="AY288" s="191" t="s">
        <v>151</v>
      </c>
    </row>
    <row r="289" spans="2:65" s="8" customFormat="1" ht="37.35" customHeight="1">
      <c r="B289" s="157"/>
      <c r="C289" s="158"/>
      <c r="D289" s="159" t="s">
        <v>203</v>
      </c>
      <c r="E289" s="159"/>
      <c r="F289" s="159"/>
      <c r="G289" s="159"/>
      <c r="H289" s="159"/>
      <c r="I289" s="159"/>
      <c r="J289" s="159"/>
      <c r="K289" s="159"/>
      <c r="L289" s="159"/>
      <c r="M289" s="299">
        <f>BK289</f>
        <v>0</v>
      </c>
      <c r="N289" s="300"/>
      <c r="O289" s="300"/>
      <c r="P289" s="300"/>
      <c r="Q289" s="300"/>
      <c r="R289" s="160"/>
      <c r="T289" s="161"/>
      <c r="U289" s="158"/>
      <c r="V289" s="158"/>
      <c r="W289" s="162">
        <f>SUM(W290:W296)</f>
        <v>0</v>
      </c>
      <c r="X289" s="162">
        <f>SUM(X290:X296)</f>
        <v>0</v>
      </c>
      <c r="Y289" s="158"/>
      <c r="Z289" s="163">
        <f>SUM(Z290:Z296)</f>
        <v>0</v>
      </c>
      <c r="AA289" s="158"/>
      <c r="AB289" s="163">
        <f>SUM(AB290:AB296)</f>
        <v>31.87632</v>
      </c>
      <c r="AC289" s="158"/>
      <c r="AD289" s="164">
        <f>SUM(AD290:AD296)</f>
        <v>0</v>
      </c>
      <c r="AR289" s="165" t="s">
        <v>90</v>
      </c>
      <c r="AT289" s="166" t="s">
        <v>81</v>
      </c>
      <c r="AU289" s="166" t="s">
        <v>82</v>
      </c>
      <c r="AY289" s="165" t="s">
        <v>151</v>
      </c>
      <c r="BK289" s="167">
        <f>SUM(BK290:BK296)</f>
        <v>0</v>
      </c>
    </row>
    <row r="290" spans="2:65" s="1" customFormat="1" ht="31.5" customHeight="1">
      <c r="B290" s="36"/>
      <c r="C290" s="168" t="s">
        <v>90</v>
      </c>
      <c r="D290" s="168" t="s">
        <v>152</v>
      </c>
      <c r="E290" s="169" t="s">
        <v>320</v>
      </c>
      <c r="F290" s="282" t="s">
        <v>321</v>
      </c>
      <c r="G290" s="282"/>
      <c r="H290" s="282"/>
      <c r="I290" s="282"/>
      <c r="J290" s="170" t="s">
        <v>207</v>
      </c>
      <c r="K290" s="171">
        <v>5.3550000000000004</v>
      </c>
      <c r="L290" s="172">
        <v>0</v>
      </c>
      <c r="M290" s="284">
        <v>0</v>
      </c>
      <c r="N290" s="285"/>
      <c r="O290" s="285"/>
      <c r="P290" s="283">
        <f>ROUND(V290*K290,2)</f>
        <v>0</v>
      </c>
      <c r="Q290" s="283"/>
      <c r="R290" s="38"/>
      <c r="T290" s="173" t="s">
        <v>23</v>
      </c>
      <c r="U290" s="45" t="s">
        <v>45</v>
      </c>
      <c r="V290" s="125">
        <f>L290+M290</f>
        <v>0</v>
      </c>
      <c r="W290" s="125">
        <f>ROUND(L290*K290,2)</f>
        <v>0</v>
      </c>
      <c r="X290" s="125">
        <f>ROUND(M290*K290,2)</f>
        <v>0</v>
      </c>
      <c r="Y290" s="37"/>
      <c r="Z290" s="174">
        <f>Y290*K290</f>
        <v>0</v>
      </c>
      <c r="AA290" s="174">
        <v>2.16</v>
      </c>
      <c r="AB290" s="174">
        <f>AA290*K290</f>
        <v>11.566800000000002</v>
      </c>
      <c r="AC290" s="174">
        <v>0</v>
      </c>
      <c r="AD290" s="175">
        <f>AC290*K290</f>
        <v>0</v>
      </c>
      <c r="AR290" s="19" t="s">
        <v>156</v>
      </c>
      <c r="AT290" s="19" t="s">
        <v>152</v>
      </c>
      <c r="AU290" s="19" t="s">
        <v>90</v>
      </c>
      <c r="AY290" s="19" t="s">
        <v>151</v>
      </c>
      <c r="BE290" s="112">
        <f>IF(U290="základní",P290,0)</f>
        <v>0</v>
      </c>
      <c r="BF290" s="112">
        <f>IF(U290="snížená",P290,0)</f>
        <v>0</v>
      </c>
      <c r="BG290" s="112">
        <f>IF(U290="zákl. přenesená",P290,0)</f>
        <v>0</v>
      </c>
      <c r="BH290" s="112">
        <f>IF(U290="sníž. přenesená",P290,0)</f>
        <v>0</v>
      </c>
      <c r="BI290" s="112">
        <f>IF(U290="nulová",P290,0)</f>
        <v>0</v>
      </c>
      <c r="BJ290" s="19" t="s">
        <v>90</v>
      </c>
      <c r="BK290" s="112">
        <f>ROUND(V290*K290,2)</f>
        <v>0</v>
      </c>
      <c r="BL290" s="19" t="s">
        <v>156</v>
      </c>
      <c r="BM290" s="19" t="s">
        <v>436</v>
      </c>
    </row>
    <row r="291" spans="2:65" s="1" customFormat="1" ht="31.5" customHeight="1">
      <c r="B291" s="36"/>
      <c r="C291" s="168" t="s">
        <v>108</v>
      </c>
      <c r="D291" s="168" t="s">
        <v>152</v>
      </c>
      <c r="E291" s="169" t="s">
        <v>437</v>
      </c>
      <c r="F291" s="282" t="s">
        <v>438</v>
      </c>
      <c r="G291" s="282"/>
      <c r="H291" s="282"/>
      <c r="I291" s="282"/>
      <c r="J291" s="170" t="s">
        <v>253</v>
      </c>
      <c r="K291" s="171">
        <v>157</v>
      </c>
      <c r="L291" s="172">
        <v>0</v>
      </c>
      <c r="M291" s="284">
        <v>0</v>
      </c>
      <c r="N291" s="285"/>
      <c r="O291" s="285"/>
      <c r="P291" s="283">
        <f>ROUND(V291*K291,2)</f>
        <v>0</v>
      </c>
      <c r="Q291" s="283"/>
      <c r="R291" s="38"/>
      <c r="T291" s="173" t="s">
        <v>23</v>
      </c>
      <c r="U291" s="45" t="s">
        <v>45</v>
      </c>
      <c r="V291" s="125">
        <f>L291+M291</f>
        <v>0</v>
      </c>
      <c r="W291" s="125">
        <f>ROUND(L291*K291,2)</f>
        <v>0</v>
      </c>
      <c r="X291" s="125">
        <f>ROUND(M291*K291,2)</f>
        <v>0</v>
      </c>
      <c r="Y291" s="37"/>
      <c r="Z291" s="174">
        <f>Y291*K291</f>
        <v>0</v>
      </c>
      <c r="AA291" s="174">
        <v>0.10108</v>
      </c>
      <c r="AB291" s="174">
        <f>AA291*K291</f>
        <v>15.86956</v>
      </c>
      <c r="AC291" s="174">
        <v>0</v>
      </c>
      <c r="AD291" s="175">
        <f>AC291*K291</f>
        <v>0</v>
      </c>
      <c r="AR291" s="19" t="s">
        <v>156</v>
      </c>
      <c r="AT291" s="19" t="s">
        <v>152</v>
      </c>
      <c r="AU291" s="19" t="s">
        <v>90</v>
      </c>
      <c r="AY291" s="19" t="s">
        <v>151</v>
      </c>
      <c r="BE291" s="112">
        <f>IF(U291="základní",P291,0)</f>
        <v>0</v>
      </c>
      <c r="BF291" s="112">
        <f>IF(U291="snížená",P291,0)</f>
        <v>0</v>
      </c>
      <c r="BG291" s="112">
        <f>IF(U291="zákl. přenesená",P291,0)</f>
        <v>0</v>
      </c>
      <c r="BH291" s="112">
        <f>IF(U291="sníž. přenesená",P291,0)</f>
        <v>0</v>
      </c>
      <c r="BI291" s="112">
        <f>IF(U291="nulová",P291,0)</f>
        <v>0</v>
      </c>
      <c r="BJ291" s="19" t="s">
        <v>90</v>
      </c>
      <c r="BK291" s="112">
        <f>ROUND(V291*K291,2)</f>
        <v>0</v>
      </c>
      <c r="BL291" s="19" t="s">
        <v>156</v>
      </c>
      <c r="BM291" s="19" t="s">
        <v>439</v>
      </c>
    </row>
    <row r="292" spans="2:65" s="1" customFormat="1" ht="22.5" customHeight="1">
      <c r="B292" s="36"/>
      <c r="C292" s="37"/>
      <c r="D292" s="37"/>
      <c r="E292" s="37"/>
      <c r="F292" s="286" t="s">
        <v>440</v>
      </c>
      <c r="G292" s="287"/>
      <c r="H292" s="287"/>
      <c r="I292" s="287"/>
      <c r="J292" s="37"/>
      <c r="K292" s="37"/>
      <c r="L292" s="37"/>
      <c r="M292" s="37"/>
      <c r="N292" s="37"/>
      <c r="O292" s="37"/>
      <c r="P292" s="37"/>
      <c r="Q292" s="37"/>
      <c r="R292" s="38"/>
      <c r="T292" s="142"/>
      <c r="U292" s="37"/>
      <c r="V292" s="37"/>
      <c r="W292" s="37"/>
      <c r="X292" s="37"/>
      <c r="Y292" s="37"/>
      <c r="Z292" s="37"/>
      <c r="AA292" s="37"/>
      <c r="AB292" s="37"/>
      <c r="AC292" s="37"/>
      <c r="AD292" s="79"/>
      <c r="AT292" s="19" t="s">
        <v>158</v>
      </c>
      <c r="AU292" s="19" t="s">
        <v>90</v>
      </c>
    </row>
    <row r="293" spans="2:65" s="9" customFormat="1" ht="22.5" customHeight="1">
      <c r="B293" s="176"/>
      <c r="C293" s="177"/>
      <c r="D293" s="177"/>
      <c r="E293" s="178" t="s">
        <v>23</v>
      </c>
      <c r="F293" s="288" t="s">
        <v>441</v>
      </c>
      <c r="G293" s="289"/>
      <c r="H293" s="289"/>
      <c r="I293" s="289"/>
      <c r="J293" s="177"/>
      <c r="K293" s="179">
        <v>81</v>
      </c>
      <c r="L293" s="177"/>
      <c r="M293" s="177"/>
      <c r="N293" s="177"/>
      <c r="O293" s="177"/>
      <c r="P293" s="177"/>
      <c r="Q293" s="177"/>
      <c r="R293" s="180"/>
      <c r="T293" s="181"/>
      <c r="U293" s="177"/>
      <c r="V293" s="177"/>
      <c r="W293" s="177"/>
      <c r="X293" s="177"/>
      <c r="Y293" s="177"/>
      <c r="Z293" s="177"/>
      <c r="AA293" s="177"/>
      <c r="AB293" s="177"/>
      <c r="AC293" s="177"/>
      <c r="AD293" s="182"/>
      <c r="AT293" s="183" t="s">
        <v>159</v>
      </c>
      <c r="AU293" s="183" t="s">
        <v>90</v>
      </c>
      <c r="AV293" s="9" t="s">
        <v>108</v>
      </c>
      <c r="AW293" s="9" t="s">
        <v>7</v>
      </c>
      <c r="AX293" s="9" t="s">
        <v>82</v>
      </c>
      <c r="AY293" s="183" t="s">
        <v>151</v>
      </c>
    </row>
    <row r="294" spans="2:65" s="9" customFormat="1" ht="22.5" customHeight="1">
      <c r="B294" s="176"/>
      <c r="C294" s="177"/>
      <c r="D294" s="177"/>
      <c r="E294" s="178" t="s">
        <v>23</v>
      </c>
      <c r="F294" s="288" t="s">
        <v>357</v>
      </c>
      <c r="G294" s="289"/>
      <c r="H294" s="289"/>
      <c r="I294" s="289"/>
      <c r="J294" s="177"/>
      <c r="K294" s="179">
        <v>76</v>
      </c>
      <c r="L294" s="177"/>
      <c r="M294" s="177"/>
      <c r="N294" s="177"/>
      <c r="O294" s="177"/>
      <c r="P294" s="177"/>
      <c r="Q294" s="177"/>
      <c r="R294" s="180"/>
      <c r="T294" s="181"/>
      <c r="U294" s="177"/>
      <c r="V294" s="177"/>
      <c r="W294" s="177"/>
      <c r="X294" s="177"/>
      <c r="Y294" s="177"/>
      <c r="Z294" s="177"/>
      <c r="AA294" s="177"/>
      <c r="AB294" s="177"/>
      <c r="AC294" s="177"/>
      <c r="AD294" s="182"/>
      <c r="AT294" s="183" t="s">
        <v>159</v>
      </c>
      <c r="AU294" s="183" t="s">
        <v>90</v>
      </c>
      <c r="AV294" s="9" t="s">
        <v>108</v>
      </c>
      <c r="AW294" s="9" t="s">
        <v>7</v>
      </c>
      <c r="AX294" s="9" t="s">
        <v>82</v>
      </c>
      <c r="AY294" s="183" t="s">
        <v>151</v>
      </c>
    </row>
    <row r="295" spans="2:65" s="10" customFormat="1" ht="22.5" customHeight="1">
      <c r="B295" s="184"/>
      <c r="C295" s="185"/>
      <c r="D295" s="185"/>
      <c r="E295" s="186" t="s">
        <v>23</v>
      </c>
      <c r="F295" s="290" t="s">
        <v>160</v>
      </c>
      <c r="G295" s="291"/>
      <c r="H295" s="291"/>
      <c r="I295" s="291"/>
      <c r="J295" s="185"/>
      <c r="K295" s="187">
        <v>157</v>
      </c>
      <c r="L295" s="185"/>
      <c r="M295" s="185"/>
      <c r="N295" s="185"/>
      <c r="O295" s="185"/>
      <c r="P295" s="185"/>
      <c r="Q295" s="185"/>
      <c r="R295" s="188"/>
      <c r="T295" s="189"/>
      <c r="U295" s="185"/>
      <c r="V295" s="185"/>
      <c r="W295" s="185"/>
      <c r="X295" s="185"/>
      <c r="Y295" s="185"/>
      <c r="Z295" s="185"/>
      <c r="AA295" s="185"/>
      <c r="AB295" s="185"/>
      <c r="AC295" s="185"/>
      <c r="AD295" s="190"/>
      <c r="AT295" s="191" t="s">
        <v>159</v>
      </c>
      <c r="AU295" s="191" t="s">
        <v>90</v>
      </c>
      <c r="AV295" s="10" t="s">
        <v>156</v>
      </c>
      <c r="AW295" s="10" t="s">
        <v>7</v>
      </c>
      <c r="AX295" s="10" t="s">
        <v>90</v>
      </c>
      <c r="AY295" s="191" t="s">
        <v>151</v>
      </c>
    </row>
    <row r="296" spans="2:65" s="1" customFormat="1" ht="31.5" customHeight="1">
      <c r="B296" s="36"/>
      <c r="C296" s="208" t="s">
        <v>82</v>
      </c>
      <c r="D296" s="208" t="s">
        <v>306</v>
      </c>
      <c r="E296" s="209" t="s">
        <v>442</v>
      </c>
      <c r="F296" s="305" t="s">
        <v>443</v>
      </c>
      <c r="G296" s="305"/>
      <c r="H296" s="305"/>
      <c r="I296" s="305"/>
      <c r="J296" s="210" t="s">
        <v>318</v>
      </c>
      <c r="K296" s="211">
        <v>317.14</v>
      </c>
      <c r="L296" s="212">
        <v>0</v>
      </c>
      <c r="M296" s="306"/>
      <c r="N296" s="306"/>
      <c r="O296" s="307"/>
      <c r="P296" s="283">
        <f>ROUND(V296*K296,2)</f>
        <v>0</v>
      </c>
      <c r="Q296" s="283"/>
      <c r="R296" s="38"/>
      <c r="T296" s="173" t="s">
        <v>23</v>
      </c>
      <c r="U296" s="45" t="s">
        <v>45</v>
      </c>
      <c r="V296" s="125">
        <f>L296+M296</f>
        <v>0</v>
      </c>
      <c r="W296" s="125">
        <f>ROUND(L296*K296,2)</f>
        <v>0</v>
      </c>
      <c r="X296" s="125">
        <f>ROUND(M296*K296,2)</f>
        <v>0</v>
      </c>
      <c r="Y296" s="37"/>
      <c r="Z296" s="174">
        <f>Y296*K296</f>
        <v>0</v>
      </c>
      <c r="AA296" s="174">
        <v>1.4E-2</v>
      </c>
      <c r="AB296" s="174">
        <f>AA296*K296</f>
        <v>4.4399600000000001</v>
      </c>
      <c r="AC296" s="174">
        <v>0</v>
      </c>
      <c r="AD296" s="175">
        <f>AC296*K296</f>
        <v>0</v>
      </c>
      <c r="AR296" s="19" t="s">
        <v>169</v>
      </c>
      <c r="AT296" s="19" t="s">
        <v>306</v>
      </c>
      <c r="AU296" s="19" t="s">
        <v>90</v>
      </c>
      <c r="AY296" s="19" t="s">
        <v>151</v>
      </c>
      <c r="BE296" s="112">
        <f>IF(U296="základní",P296,0)</f>
        <v>0</v>
      </c>
      <c r="BF296" s="112">
        <f>IF(U296="snížená",P296,0)</f>
        <v>0</v>
      </c>
      <c r="BG296" s="112">
        <f>IF(U296="zákl. přenesená",P296,0)</f>
        <v>0</v>
      </c>
      <c r="BH296" s="112">
        <f>IF(U296="sníž. přenesená",P296,0)</f>
        <v>0</v>
      </c>
      <c r="BI296" s="112">
        <f>IF(U296="nulová",P296,0)</f>
        <v>0</v>
      </c>
      <c r="BJ296" s="19" t="s">
        <v>90</v>
      </c>
      <c r="BK296" s="112">
        <f>ROUND(V296*K296,2)</f>
        <v>0</v>
      </c>
      <c r="BL296" s="19" t="s">
        <v>156</v>
      </c>
      <c r="BM296" s="19" t="s">
        <v>444</v>
      </c>
    </row>
    <row r="297" spans="2:65" s="8" customFormat="1" ht="37.35" customHeight="1">
      <c r="B297" s="157"/>
      <c r="C297" s="158"/>
      <c r="D297" s="159" t="s">
        <v>204</v>
      </c>
      <c r="E297" s="159"/>
      <c r="F297" s="159"/>
      <c r="G297" s="159"/>
      <c r="H297" s="159"/>
      <c r="I297" s="159"/>
      <c r="J297" s="159"/>
      <c r="K297" s="159"/>
      <c r="L297" s="159"/>
      <c r="M297" s="308">
        <f>BK297</f>
        <v>0</v>
      </c>
      <c r="N297" s="309"/>
      <c r="O297" s="309"/>
      <c r="P297" s="309"/>
      <c r="Q297" s="309"/>
      <c r="R297" s="160"/>
      <c r="T297" s="161"/>
      <c r="U297" s="158"/>
      <c r="V297" s="158"/>
      <c r="W297" s="162">
        <f>W298</f>
        <v>0</v>
      </c>
      <c r="X297" s="162">
        <f>X298</f>
        <v>0</v>
      </c>
      <c r="Y297" s="158"/>
      <c r="Z297" s="163">
        <f>Z298</f>
        <v>0</v>
      </c>
      <c r="AA297" s="158"/>
      <c r="AB297" s="163">
        <f>AB298</f>
        <v>0</v>
      </c>
      <c r="AC297" s="158"/>
      <c r="AD297" s="164">
        <f>AD298</f>
        <v>0</v>
      </c>
      <c r="AR297" s="165" t="s">
        <v>90</v>
      </c>
      <c r="AT297" s="166" t="s">
        <v>81</v>
      </c>
      <c r="AU297" s="166" t="s">
        <v>82</v>
      </c>
      <c r="AY297" s="165" t="s">
        <v>151</v>
      </c>
      <c r="BK297" s="167">
        <f>BK298</f>
        <v>0</v>
      </c>
    </row>
    <row r="298" spans="2:65" s="1" customFormat="1" ht="31.5" customHeight="1">
      <c r="B298" s="36"/>
      <c r="C298" s="168" t="s">
        <v>90</v>
      </c>
      <c r="D298" s="168" t="s">
        <v>152</v>
      </c>
      <c r="E298" s="169" t="s">
        <v>445</v>
      </c>
      <c r="F298" s="282" t="s">
        <v>446</v>
      </c>
      <c r="G298" s="282"/>
      <c r="H298" s="282"/>
      <c r="I298" s="282"/>
      <c r="J298" s="170" t="s">
        <v>233</v>
      </c>
      <c r="K298" s="171">
        <v>66.849999999999994</v>
      </c>
      <c r="L298" s="172">
        <v>0</v>
      </c>
      <c r="M298" s="284">
        <v>0</v>
      </c>
      <c r="N298" s="285"/>
      <c r="O298" s="285"/>
      <c r="P298" s="283">
        <f>ROUND(V298*K298,2)</f>
        <v>0</v>
      </c>
      <c r="Q298" s="283"/>
      <c r="R298" s="38"/>
      <c r="T298" s="173" t="s">
        <v>23</v>
      </c>
      <c r="U298" s="45" t="s">
        <v>45</v>
      </c>
      <c r="V298" s="125">
        <f>L298+M298</f>
        <v>0</v>
      </c>
      <c r="W298" s="125">
        <f>ROUND(L298*K298,2)</f>
        <v>0</v>
      </c>
      <c r="X298" s="125">
        <f>ROUND(M298*K298,2)</f>
        <v>0</v>
      </c>
      <c r="Y298" s="37"/>
      <c r="Z298" s="174">
        <f>Y298*K298</f>
        <v>0</v>
      </c>
      <c r="AA298" s="174">
        <v>0</v>
      </c>
      <c r="AB298" s="174">
        <f>AA298*K298</f>
        <v>0</v>
      </c>
      <c r="AC298" s="174">
        <v>0</v>
      </c>
      <c r="AD298" s="175">
        <f>AC298*K298</f>
        <v>0</v>
      </c>
      <c r="AR298" s="19" t="s">
        <v>156</v>
      </c>
      <c r="AT298" s="19" t="s">
        <v>152</v>
      </c>
      <c r="AU298" s="19" t="s">
        <v>90</v>
      </c>
      <c r="AY298" s="19" t="s">
        <v>151</v>
      </c>
      <c r="BE298" s="112">
        <f>IF(U298="základní",P298,0)</f>
        <v>0</v>
      </c>
      <c r="BF298" s="112">
        <f>IF(U298="snížená",P298,0)</f>
        <v>0</v>
      </c>
      <c r="BG298" s="112">
        <f>IF(U298="zákl. přenesená",P298,0)</f>
        <v>0</v>
      </c>
      <c r="BH298" s="112">
        <f>IF(U298="sníž. přenesená",P298,0)</f>
        <v>0</v>
      </c>
      <c r="BI298" s="112">
        <f>IF(U298="nulová",P298,0)</f>
        <v>0</v>
      </c>
      <c r="BJ298" s="19" t="s">
        <v>90</v>
      </c>
      <c r="BK298" s="112">
        <f>ROUND(V298*K298,2)</f>
        <v>0</v>
      </c>
      <c r="BL298" s="19" t="s">
        <v>156</v>
      </c>
      <c r="BM298" s="19" t="s">
        <v>447</v>
      </c>
    </row>
    <row r="299" spans="2:65" s="1" customFormat="1" ht="49.9" customHeight="1">
      <c r="B299" s="36"/>
      <c r="C299" s="37"/>
      <c r="D299" s="159" t="s">
        <v>190</v>
      </c>
      <c r="E299" s="37"/>
      <c r="F299" s="37"/>
      <c r="G299" s="37"/>
      <c r="H299" s="37"/>
      <c r="I299" s="37"/>
      <c r="J299" s="37"/>
      <c r="K299" s="37"/>
      <c r="L299" s="37"/>
      <c r="M299" s="308">
        <f>BK299</f>
        <v>0</v>
      </c>
      <c r="N299" s="310"/>
      <c r="O299" s="310"/>
      <c r="P299" s="310"/>
      <c r="Q299" s="310"/>
      <c r="R299" s="38"/>
      <c r="T299" s="142"/>
      <c r="U299" s="37"/>
      <c r="V299" s="37"/>
      <c r="W299" s="162">
        <f>SUM(W300:W304)</f>
        <v>0</v>
      </c>
      <c r="X299" s="162">
        <f>SUM(X300:X304)</f>
        <v>0</v>
      </c>
      <c r="Y299" s="37"/>
      <c r="Z299" s="37"/>
      <c r="AA299" s="37"/>
      <c r="AB299" s="37"/>
      <c r="AC299" s="37"/>
      <c r="AD299" s="79"/>
      <c r="AT299" s="19" t="s">
        <v>81</v>
      </c>
      <c r="AU299" s="19" t="s">
        <v>82</v>
      </c>
      <c r="AY299" s="19" t="s">
        <v>191</v>
      </c>
      <c r="BK299" s="112">
        <f>SUM(BK300:BK304)</f>
        <v>0</v>
      </c>
    </row>
    <row r="300" spans="2:65" s="1" customFormat="1" ht="22.35" customHeight="1">
      <c r="B300" s="36"/>
      <c r="C300" s="192" t="s">
        <v>23</v>
      </c>
      <c r="D300" s="192" t="s">
        <v>152</v>
      </c>
      <c r="E300" s="193" t="s">
        <v>23</v>
      </c>
      <c r="F300" s="294" t="s">
        <v>23</v>
      </c>
      <c r="G300" s="294"/>
      <c r="H300" s="294"/>
      <c r="I300" s="294"/>
      <c r="J300" s="194" t="s">
        <v>23</v>
      </c>
      <c r="K300" s="195"/>
      <c r="L300" s="195"/>
      <c r="M300" s="295"/>
      <c r="N300" s="296"/>
      <c r="O300" s="296"/>
      <c r="P300" s="283">
        <f>BK300</f>
        <v>0</v>
      </c>
      <c r="Q300" s="283"/>
      <c r="R300" s="38"/>
      <c r="T300" s="173" t="s">
        <v>23</v>
      </c>
      <c r="U300" s="196" t="s">
        <v>45</v>
      </c>
      <c r="V300" s="125">
        <f>L300+M300</f>
        <v>0</v>
      </c>
      <c r="W300" s="197">
        <f>L300*K300</f>
        <v>0</v>
      </c>
      <c r="X300" s="197">
        <f>M300*K300</f>
        <v>0</v>
      </c>
      <c r="Y300" s="37"/>
      <c r="Z300" s="37"/>
      <c r="AA300" s="37"/>
      <c r="AB300" s="37"/>
      <c r="AC300" s="37"/>
      <c r="AD300" s="79"/>
      <c r="AT300" s="19" t="s">
        <v>191</v>
      </c>
      <c r="AU300" s="19" t="s">
        <v>90</v>
      </c>
      <c r="AY300" s="19" t="s">
        <v>191</v>
      </c>
      <c r="BE300" s="112">
        <f>IF(U300="základní",P300,0)</f>
        <v>0</v>
      </c>
      <c r="BF300" s="112">
        <f>IF(U300="snížená",P300,0)</f>
        <v>0</v>
      </c>
      <c r="BG300" s="112">
        <f>IF(U300="zákl. přenesená",P300,0)</f>
        <v>0</v>
      </c>
      <c r="BH300" s="112">
        <f>IF(U300="sníž. přenesená",P300,0)</f>
        <v>0</v>
      </c>
      <c r="BI300" s="112">
        <f>IF(U300="nulová",P300,0)</f>
        <v>0</v>
      </c>
      <c r="BJ300" s="19" t="s">
        <v>90</v>
      </c>
      <c r="BK300" s="112">
        <f>V300*K300</f>
        <v>0</v>
      </c>
    </row>
    <row r="301" spans="2:65" s="1" customFormat="1" ht="22.35" customHeight="1">
      <c r="B301" s="36"/>
      <c r="C301" s="192" t="s">
        <v>23</v>
      </c>
      <c r="D301" s="192" t="s">
        <v>152</v>
      </c>
      <c r="E301" s="193" t="s">
        <v>23</v>
      </c>
      <c r="F301" s="294" t="s">
        <v>23</v>
      </c>
      <c r="G301" s="294"/>
      <c r="H301" s="294"/>
      <c r="I301" s="294"/>
      <c r="J301" s="194" t="s">
        <v>23</v>
      </c>
      <c r="K301" s="195"/>
      <c r="L301" s="195"/>
      <c r="M301" s="295"/>
      <c r="N301" s="296"/>
      <c r="O301" s="296"/>
      <c r="P301" s="283">
        <f>BK301</f>
        <v>0</v>
      </c>
      <c r="Q301" s="283"/>
      <c r="R301" s="38"/>
      <c r="T301" s="173" t="s">
        <v>23</v>
      </c>
      <c r="U301" s="196" t="s">
        <v>45</v>
      </c>
      <c r="V301" s="125">
        <f>L301+M301</f>
        <v>0</v>
      </c>
      <c r="W301" s="197">
        <f>L301*K301</f>
        <v>0</v>
      </c>
      <c r="X301" s="197">
        <f>M301*K301</f>
        <v>0</v>
      </c>
      <c r="Y301" s="37"/>
      <c r="Z301" s="37"/>
      <c r="AA301" s="37"/>
      <c r="AB301" s="37"/>
      <c r="AC301" s="37"/>
      <c r="AD301" s="79"/>
      <c r="AT301" s="19" t="s">
        <v>191</v>
      </c>
      <c r="AU301" s="19" t="s">
        <v>90</v>
      </c>
      <c r="AY301" s="19" t="s">
        <v>191</v>
      </c>
      <c r="BE301" s="112">
        <f>IF(U301="základní",P301,0)</f>
        <v>0</v>
      </c>
      <c r="BF301" s="112">
        <f>IF(U301="snížená",P301,0)</f>
        <v>0</v>
      </c>
      <c r="BG301" s="112">
        <f>IF(U301="zákl. přenesená",P301,0)</f>
        <v>0</v>
      </c>
      <c r="BH301" s="112">
        <f>IF(U301="sníž. přenesená",P301,0)</f>
        <v>0</v>
      </c>
      <c r="BI301" s="112">
        <f>IF(U301="nulová",P301,0)</f>
        <v>0</v>
      </c>
      <c r="BJ301" s="19" t="s">
        <v>90</v>
      </c>
      <c r="BK301" s="112">
        <f>V301*K301</f>
        <v>0</v>
      </c>
    </row>
    <row r="302" spans="2:65" s="1" customFormat="1" ht="22.35" customHeight="1">
      <c r="B302" s="36"/>
      <c r="C302" s="192" t="s">
        <v>23</v>
      </c>
      <c r="D302" s="192" t="s">
        <v>152</v>
      </c>
      <c r="E302" s="193" t="s">
        <v>23</v>
      </c>
      <c r="F302" s="294" t="s">
        <v>23</v>
      </c>
      <c r="G302" s="294"/>
      <c r="H302" s="294"/>
      <c r="I302" s="294"/>
      <c r="J302" s="194" t="s">
        <v>23</v>
      </c>
      <c r="K302" s="195"/>
      <c r="L302" s="195"/>
      <c r="M302" s="295"/>
      <c r="N302" s="296"/>
      <c r="O302" s="296"/>
      <c r="P302" s="283">
        <f>BK302</f>
        <v>0</v>
      </c>
      <c r="Q302" s="283"/>
      <c r="R302" s="38"/>
      <c r="T302" s="173" t="s">
        <v>23</v>
      </c>
      <c r="U302" s="196" t="s">
        <v>45</v>
      </c>
      <c r="V302" s="125">
        <f>L302+M302</f>
        <v>0</v>
      </c>
      <c r="W302" s="197">
        <f>L302*K302</f>
        <v>0</v>
      </c>
      <c r="X302" s="197">
        <f>M302*K302</f>
        <v>0</v>
      </c>
      <c r="Y302" s="37"/>
      <c r="Z302" s="37"/>
      <c r="AA302" s="37"/>
      <c r="AB302" s="37"/>
      <c r="AC302" s="37"/>
      <c r="AD302" s="79"/>
      <c r="AT302" s="19" t="s">
        <v>191</v>
      </c>
      <c r="AU302" s="19" t="s">
        <v>90</v>
      </c>
      <c r="AY302" s="19" t="s">
        <v>191</v>
      </c>
      <c r="BE302" s="112">
        <f>IF(U302="základní",P302,0)</f>
        <v>0</v>
      </c>
      <c r="BF302" s="112">
        <f>IF(U302="snížená",P302,0)</f>
        <v>0</v>
      </c>
      <c r="BG302" s="112">
        <f>IF(U302="zákl. přenesená",P302,0)</f>
        <v>0</v>
      </c>
      <c r="BH302" s="112">
        <f>IF(U302="sníž. přenesená",P302,0)</f>
        <v>0</v>
      </c>
      <c r="BI302" s="112">
        <f>IF(U302="nulová",P302,0)</f>
        <v>0</v>
      </c>
      <c r="BJ302" s="19" t="s">
        <v>90</v>
      </c>
      <c r="BK302" s="112">
        <f>V302*K302</f>
        <v>0</v>
      </c>
    </row>
    <row r="303" spans="2:65" s="1" customFormat="1" ht="22.35" customHeight="1">
      <c r="B303" s="36"/>
      <c r="C303" s="192" t="s">
        <v>23</v>
      </c>
      <c r="D303" s="192" t="s">
        <v>152</v>
      </c>
      <c r="E303" s="193" t="s">
        <v>23</v>
      </c>
      <c r="F303" s="294" t="s">
        <v>23</v>
      </c>
      <c r="G303" s="294"/>
      <c r="H303" s="294"/>
      <c r="I303" s="294"/>
      <c r="J303" s="194" t="s">
        <v>23</v>
      </c>
      <c r="K303" s="195"/>
      <c r="L303" s="195"/>
      <c r="M303" s="295"/>
      <c r="N303" s="296"/>
      <c r="O303" s="296"/>
      <c r="P303" s="283">
        <f>BK303</f>
        <v>0</v>
      </c>
      <c r="Q303" s="283"/>
      <c r="R303" s="38"/>
      <c r="T303" s="173" t="s">
        <v>23</v>
      </c>
      <c r="U303" s="196" t="s">
        <v>45</v>
      </c>
      <c r="V303" s="125">
        <f>L303+M303</f>
        <v>0</v>
      </c>
      <c r="W303" s="197">
        <f>L303*K303</f>
        <v>0</v>
      </c>
      <c r="X303" s="197">
        <f>M303*K303</f>
        <v>0</v>
      </c>
      <c r="Y303" s="37"/>
      <c r="Z303" s="37"/>
      <c r="AA303" s="37"/>
      <c r="AB303" s="37"/>
      <c r="AC303" s="37"/>
      <c r="AD303" s="79"/>
      <c r="AT303" s="19" t="s">
        <v>191</v>
      </c>
      <c r="AU303" s="19" t="s">
        <v>90</v>
      </c>
      <c r="AY303" s="19" t="s">
        <v>191</v>
      </c>
      <c r="BE303" s="112">
        <f>IF(U303="základní",P303,0)</f>
        <v>0</v>
      </c>
      <c r="BF303" s="112">
        <f>IF(U303="snížená",P303,0)</f>
        <v>0</v>
      </c>
      <c r="BG303" s="112">
        <f>IF(U303="zákl. přenesená",P303,0)</f>
        <v>0</v>
      </c>
      <c r="BH303" s="112">
        <f>IF(U303="sníž. přenesená",P303,0)</f>
        <v>0</v>
      </c>
      <c r="BI303" s="112">
        <f>IF(U303="nulová",P303,0)</f>
        <v>0</v>
      </c>
      <c r="BJ303" s="19" t="s">
        <v>90</v>
      </c>
      <c r="BK303" s="112">
        <f>V303*K303</f>
        <v>0</v>
      </c>
    </row>
    <row r="304" spans="2:65" s="1" customFormat="1" ht="22.35" customHeight="1">
      <c r="B304" s="36"/>
      <c r="C304" s="192" t="s">
        <v>23</v>
      </c>
      <c r="D304" s="192" t="s">
        <v>152</v>
      </c>
      <c r="E304" s="193" t="s">
        <v>23</v>
      </c>
      <c r="F304" s="294" t="s">
        <v>23</v>
      </c>
      <c r="G304" s="294"/>
      <c r="H304" s="294"/>
      <c r="I304" s="294"/>
      <c r="J304" s="194" t="s">
        <v>23</v>
      </c>
      <c r="K304" s="195"/>
      <c r="L304" s="195"/>
      <c r="M304" s="295"/>
      <c r="N304" s="296"/>
      <c r="O304" s="296"/>
      <c r="P304" s="283">
        <f>BK304</f>
        <v>0</v>
      </c>
      <c r="Q304" s="283"/>
      <c r="R304" s="38"/>
      <c r="T304" s="173" t="s">
        <v>23</v>
      </c>
      <c r="U304" s="196" t="s">
        <v>45</v>
      </c>
      <c r="V304" s="198">
        <f>L304+M304</f>
        <v>0</v>
      </c>
      <c r="W304" s="199">
        <f>L304*K304</f>
        <v>0</v>
      </c>
      <c r="X304" s="199">
        <f>M304*K304</f>
        <v>0</v>
      </c>
      <c r="Y304" s="57"/>
      <c r="Z304" s="57"/>
      <c r="AA304" s="57"/>
      <c r="AB304" s="57"/>
      <c r="AC304" s="57"/>
      <c r="AD304" s="59"/>
      <c r="AT304" s="19" t="s">
        <v>191</v>
      </c>
      <c r="AU304" s="19" t="s">
        <v>90</v>
      </c>
      <c r="AY304" s="19" t="s">
        <v>191</v>
      </c>
      <c r="BE304" s="112">
        <f>IF(U304="základní",P304,0)</f>
        <v>0</v>
      </c>
      <c r="BF304" s="112">
        <f>IF(U304="snížená",P304,0)</f>
        <v>0</v>
      </c>
      <c r="BG304" s="112">
        <f>IF(U304="zákl. přenesená",P304,0)</f>
        <v>0</v>
      </c>
      <c r="BH304" s="112">
        <f>IF(U304="sníž. přenesená",P304,0)</f>
        <v>0</v>
      </c>
      <c r="BI304" s="112">
        <f>IF(U304="nulová",P304,0)</f>
        <v>0</v>
      </c>
      <c r="BJ304" s="19" t="s">
        <v>90</v>
      </c>
      <c r="BK304" s="112">
        <f>V304*K304</f>
        <v>0</v>
      </c>
    </row>
    <row r="305" spans="2:18" s="1" customFormat="1" ht="6.95" customHeight="1">
      <c r="B305" s="60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2"/>
    </row>
  </sheetData>
  <sheetProtection algorithmName="SHA-512" hashValue="M64da/s8sBhmmHfVzZC+1s5Ok+jb0+xbVThKLAM0cirBxYcOE7QgHBCfITjsd97NCwbLj3veBMmtPx/aTKPoew==" saltValue="HxYz7DKegbYPZgHjpbO1Fg==" spinCount="100000" sheet="1" objects="1" scenarios="1" formatCells="0" formatColumns="0" formatRows="0" sort="0" autoFilter="0"/>
  <mergeCells count="424">
    <mergeCell ref="M297:Q297"/>
    <mergeCell ref="M299:Q299"/>
    <mergeCell ref="H1:K1"/>
    <mergeCell ref="S2:AF2"/>
    <mergeCell ref="F302:I302"/>
    <mergeCell ref="P302:Q302"/>
    <mergeCell ref="M302:O302"/>
    <mergeCell ref="F303:I303"/>
    <mergeCell ref="P303:Q303"/>
    <mergeCell ref="M303:O303"/>
    <mergeCell ref="F304:I304"/>
    <mergeCell ref="P304:Q304"/>
    <mergeCell ref="M304:O304"/>
    <mergeCell ref="F298:I298"/>
    <mergeCell ref="P298:Q298"/>
    <mergeCell ref="M298:O298"/>
    <mergeCell ref="F300:I300"/>
    <mergeCell ref="P300:Q300"/>
    <mergeCell ref="M300:O300"/>
    <mergeCell ref="F301:I301"/>
    <mergeCell ref="P301:Q301"/>
    <mergeCell ref="M301:O301"/>
    <mergeCell ref="F291:I291"/>
    <mergeCell ref="P291:Q291"/>
    <mergeCell ref="M291:O291"/>
    <mergeCell ref="F292:I292"/>
    <mergeCell ref="F293:I293"/>
    <mergeCell ref="F294:I294"/>
    <mergeCell ref="F295:I295"/>
    <mergeCell ref="F296:I296"/>
    <mergeCell ref="P296:Q296"/>
    <mergeCell ref="M296:O296"/>
    <mergeCell ref="F284:I284"/>
    <mergeCell ref="F286:I286"/>
    <mergeCell ref="P286:Q286"/>
    <mergeCell ref="M286:O286"/>
    <mergeCell ref="F287:I287"/>
    <mergeCell ref="F288:I288"/>
    <mergeCell ref="F290:I290"/>
    <mergeCell ref="P290:Q290"/>
    <mergeCell ref="M290:O290"/>
    <mergeCell ref="M285:Q285"/>
    <mergeCell ref="M289:Q289"/>
    <mergeCell ref="F279:I279"/>
    <mergeCell ref="P279:Q279"/>
    <mergeCell ref="M279:O279"/>
    <mergeCell ref="F280:I280"/>
    <mergeCell ref="F281:I281"/>
    <mergeCell ref="F282:I282"/>
    <mergeCell ref="F283:I283"/>
    <mergeCell ref="P283:Q283"/>
    <mergeCell ref="M283:O283"/>
    <mergeCell ref="F274:I274"/>
    <mergeCell ref="P274:Q274"/>
    <mergeCell ref="M274:O274"/>
    <mergeCell ref="F275:I275"/>
    <mergeCell ref="F276:I276"/>
    <mergeCell ref="F277:I277"/>
    <mergeCell ref="P277:Q277"/>
    <mergeCell ref="M277:O277"/>
    <mergeCell ref="F278:I278"/>
    <mergeCell ref="F269:I269"/>
    <mergeCell ref="P269:Q269"/>
    <mergeCell ref="M269:O269"/>
    <mergeCell ref="F270:I270"/>
    <mergeCell ref="P270:Q270"/>
    <mergeCell ref="M270:O270"/>
    <mergeCell ref="F271:I271"/>
    <mergeCell ref="F272:I272"/>
    <mergeCell ref="F273:I273"/>
    <mergeCell ref="P273:Q273"/>
    <mergeCell ref="M273:O273"/>
    <mergeCell ref="F263:I263"/>
    <mergeCell ref="F264:I264"/>
    <mergeCell ref="P264:Q264"/>
    <mergeCell ref="M264:O264"/>
    <mergeCell ref="F266:I266"/>
    <mergeCell ref="P266:Q266"/>
    <mergeCell ref="M266:O266"/>
    <mergeCell ref="F267:I267"/>
    <mergeCell ref="F268:I268"/>
    <mergeCell ref="M265:Q265"/>
    <mergeCell ref="F257:I257"/>
    <mergeCell ref="P257:Q257"/>
    <mergeCell ref="M257:O257"/>
    <mergeCell ref="F258:I258"/>
    <mergeCell ref="F260:I260"/>
    <mergeCell ref="P260:Q260"/>
    <mergeCell ref="M260:O260"/>
    <mergeCell ref="F261:I261"/>
    <mergeCell ref="F262:I262"/>
    <mergeCell ref="M259:Q259"/>
    <mergeCell ref="F252:I252"/>
    <mergeCell ref="P252:Q252"/>
    <mergeCell ref="M252:O252"/>
    <mergeCell ref="F253:I253"/>
    <mergeCell ref="F254:I254"/>
    <mergeCell ref="F255:I255"/>
    <mergeCell ref="F256:I256"/>
    <mergeCell ref="P256:Q256"/>
    <mergeCell ref="M256:O256"/>
    <mergeCell ref="F245:I245"/>
    <mergeCell ref="F246:I246"/>
    <mergeCell ref="F247:I247"/>
    <mergeCell ref="F249:I249"/>
    <mergeCell ref="P249:Q249"/>
    <mergeCell ref="M249:O249"/>
    <mergeCell ref="F250:I250"/>
    <mergeCell ref="F251:I251"/>
    <mergeCell ref="P251:Q251"/>
    <mergeCell ref="M251:O251"/>
    <mergeCell ref="M248:Q248"/>
    <mergeCell ref="F239:I239"/>
    <mergeCell ref="F240:I240"/>
    <mergeCell ref="F241:I241"/>
    <mergeCell ref="F242:I242"/>
    <mergeCell ref="P242:Q242"/>
    <mergeCell ref="M242:O242"/>
    <mergeCell ref="F243:I243"/>
    <mergeCell ref="F244:I244"/>
    <mergeCell ref="P244:Q244"/>
    <mergeCell ref="M244:O244"/>
    <mergeCell ref="F235:I235"/>
    <mergeCell ref="P235:Q235"/>
    <mergeCell ref="M235:O235"/>
    <mergeCell ref="F236:I236"/>
    <mergeCell ref="P236:Q236"/>
    <mergeCell ref="M236:O236"/>
    <mergeCell ref="F238:I238"/>
    <mergeCell ref="P238:Q238"/>
    <mergeCell ref="M238:O238"/>
    <mergeCell ref="M237:Q237"/>
    <mergeCell ref="F230:I230"/>
    <mergeCell ref="P230:Q230"/>
    <mergeCell ref="M230:O230"/>
    <mergeCell ref="F231:I231"/>
    <mergeCell ref="P231:Q231"/>
    <mergeCell ref="M231:O231"/>
    <mergeCell ref="F232:I232"/>
    <mergeCell ref="F233:I233"/>
    <mergeCell ref="F234:I234"/>
    <mergeCell ref="P234:Q234"/>
    <mergeCell ref="M234:O234"/>
    <mergeCell ref="F225:I225"/>
    <mergeCell ref="F226:I226"/>
    <mergeCell ref="F227:I227"/>
    <mergeCell ref="F228:I228"/>
    <mergeCell ref="P228:Q228"/>
    <mergeCell ref="M228:O228"/>
    <mergeCell ref="F229:I229"/>
    <mergeCell ref="P229:Q229"/>
    <mergeCell ref="M229:O229"/>
    <mergeCell ref="F218:I218"/>
    <mergeCell ref="F219:I219"/>
    <mergeCell ref="F220:I220"/>
    <mergeCell ref="F221:I221"/>
    <mergeCell ref="P221:Q221"/>
    <mergeCell ref="M221:O221"/>
    <mergeCell ref="F222:I222"/>
    <mergeCell ref="F224:I224"/>
    <mergeCell ref="P224:Q224"/>
    <mergeCell ref="M224:O224"/>
    <mergeCell ref="M223:Q223"/>
    <mergeCell ref="F213:I213"/>
    <mergeCell ref="F214:I214"/>
    <mergeCell ref="F215:I215"/>
    <mergeCell ref="F216:I216"/>
    <mergeCell ref="P216:Q216"/>
    <mergeCell ref="M216:O216"/>
    <mergeCell ref="F217:I217"/>
    <mergeCell ref="P217:Q217"/>
    <mergeCell ref="M217:O217"/>
    <mergeCell ref="F207:I207"/>
    <mergeCell ref="F208:I208"/>
    <mergeCell ref="F209:I209"/>
    <mergeCell ref="F210:I210"/>
    <mergeCell ref="P210:Q210"/>
    <mergeCell ref="M210:O210"/>
    <mergeCell ref="F211:I211"/>
    <mergeCell ref="F212:I212"/>
    <mergeCell ref="P212:Q212"/>
    <mergeCell ref="M212:O212"/>
    <mergeCell ref="F201:I201"/>
    <mergeCell ref="F202:I202"/>
    <mergeCell ref="F203:I203"/>
    <mergeCell ref="F204:I204"/>
    <mergeCell ref="P204:Q204"/>
    <mergeCell ref="M204:O204"/>
    <mergeCell ref="F206:I206"/>
    <mergeCell ref="P206:Q206"/>
    <mergeCell ref="M206:O206"/>
    <mergeCell ref="M205:Q205"/>
    <mergeCell ref="F196:I196"/>
    <mergeCell ref="F197:I197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189:I189"/>
    <mergeCell ref="F190:I190"/>
    <mergeCell ref="F191:I191"/>
    <mergeCell ref="F192:I192"/>
    <mergeCell ref="F193:I193"/>
    <mergeCell ref="P193:Q193"/>
    <mergeCell ref="M193:O193"/>
    <mergeCell ref="F194:I194"/>
    <mergeCell ref="F195:I195"/>
    <mergeCell ref="P195:Q195"/>
    <mergeCell ref="M195:O195"/>
    <mergeCell ref="F183:I183"/>
    <mergeCell ref="F184:I184"/>
    <mergeCell ref="F185:I185"/>
    <mergeCell ref="P185:Q185"/>
    <mergeCell ref="M185:O185"/>
    <mergeCell ref="F186:I186"/>
    <mergeCell ref="F188:I188"/>
    <mergeCell ref="P188:Q188"/>
    <mergeCell ref="M188:O188"/>
    <mergeCell ref="M187:Q187"/>
    <mergeCell ref="F178:I178"/>
    <mergeCell ref="F179:I179"/>
    <mergeCell ref="F180:I180"/>
    <mergeCell ref="F181:I181"/>
    <mergeCell ref="P181:Q181"/>
    <mergeCell ref="M181:O181"/>
    <mergeCell ref="F182:I182"/>
    <mergeCell ref="P182:Q182"/>
    <mergeCell ref="M182:O182"/>
    <mergeCell ref="F173:I173"/>
    <mergeCell ref="F174:I174"/>
    <mergeCell ref="F175:I175"/>
    <mergeCell ref="P175:Q175"/>
    <mergeCell ref="M175:O175"/>
    <mergeCell ref="F176:I176"/>
    <mergeCell ref="P176:Q176"/>
    <mergeCell ref="M176:O176"/>
    <mergeCell ref="F177:I177"/>
    <mergeCell ref="F167:I167"/>
    <mergeCell ref="F168:I168"/>
    <mergeCell ref="F169:I169"/>
    <mergeCell ref="F170:I170"/>
    <mergeCell ref="P170:Q170"/>
    <mergeCell ref="M170:O170"/>
    <mergeCell ref="F171:I171"/>
    <mergeCell ref="F172:I172"/>
    <mergeCell ref="P172:Q172"/>
    <mergeCell ref="M172:O172"/>
    <mergeCell ref="F162:I162"/>
    <mergeCell ref="F163:I163"/>
    <mergeCell ref="F164:I164"/>
    <mergeCell ref="P164:Q164"/>
    <mergeCell ref="M164:O164"/>
    <mergeCell ref="F165:I165"/>
    <mergeCell ref="F166:I166"/>
    <mergeCell ref="P166:Q166"/>
    <mergeCell ref="M166:O166"/>
    <mergeCell ref="F157:I157"/>
    <mergeCell ref="F158:I158"/>
    <mergeCell ref="F159:I159"/>
    <mergeCell ref="P159:Q159"/>
    <mergeCell ref="M159:O159"/>
    <mergeCell ref="F160:I160"/>
    <mergeCell ref="P160:Q160"/>
    <mergeCell ref="M160:O160"/>
    <mergeCell ref="F161:I161"/>
    <mergeCell ref="F151:I151"/>
    <mergeCell ref="F152:I152"/>
    <mergeCell ref="F153:I153"/>
    <mergeCell ref="P153:Q153"/>
    <mergeCell ref="M153:O153"/>
    <mergeCell ref="F154:I154"/>
    <mergeCell ref="F156:I156"/>
    <mergeCell ref="P156:Q156"/>
    <mergeCell ref="M156:O156"/>
    <mergeCell ref="M155:Q155"/>
    <mergeCell ref="F146:I146"/>
    <mergeCell ref="F147:I147"/>
    <mergeCell ref="F148:I148"/>
    <mergeCell ref="F149:I149"/>
    <mergeCell ref="P149:Q149"/>
    <mergeCell ref="M149:O149"/>
    <mergeCell ref="F150:I150"/>
    <mergeCell ref="P150:Q150"/>
    <mergeCell ref="M150:O150"/>
    <mergeCell ref="F139:I139"/>
    <mergeCell ref="F140:I140"/>
    <mergeCell ref="F141:I141"/>
    <mergeCell ref="F142:I142"/>
    <mergeCell ref="F143:I143"/>
    <mergeCell ref="F144:I144"/>
    <mergeCell ref="P144:Q144"/>
    <mergeCell ref="M144:O144"/>
    <mergeCell ref="F145:I145"/>
    <mergeCell ref="P145:Q145"/>
    <mergeCell ref="M145:O145"/>
    <mergeCell ref="F133:I133"/>
    <mergeCell ref="F134:I134"/>
    <mergeCell ref="F135:I135"/>
    <mergeCell ref="F136:I136"/>
    <mergeCell ref="F137:I137"/>
    <mergeCell ref="P137:Q137"/>
    <mergeCell ref="M137:O137"/>
    <mergeCell ref="F138:I138"/>
    <mergeCell ref="P138:Q138"/>
    <mergeCell ref="M138:O138"/>
    <mergeCell ref="M125:Q125"/>
    <mergeCell ref="F127:I127"/>
    <mergeCell ref="P127:Q127"/>
    <mergeCell ref="M127:O127"/>
    <mergeCell ref="F130:I130"/>
    <mergeCell ref="P130:Q130"/>
    <mergeCell ref="M130:O130"/>
    <mergeCell ref="F131:I131"/>
    <mergeCell ref="F132:I132"/>
    <mergeCell ref="P132:Q132"/>
    <mergeCell ref="M132:O132"/>
    <mergeCell ref="M128:Q128"/>
    <mergeCell ref="M129:Q129"/>
    <mergeCell ref="D108:H108"/>
    <mergeCell ref="M108:Q108"/>
    <mergeCell ref="M109:Q109"/>
    <mergeCell ref="L111:Q111"/>
    <mergeCell ref="C117:Q117"/>
    <mergeCell ref="F119:P119"/>
    <mergeCell ref="F120:P120"/>
    <mergeCell ref="M122:P122"/>
    <mergeCell ref="M124:Q124"/>
    <mergeCell ref="M103:Q103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00:D305">
      <formula1>"K, M"</formula1>
    </dataValidation>
    <dataValidation type="list" allowBlank="1" showInputMessage="1" showErrorMessage="1" error="Povoleny jsou hodnoty základní, snížená, zákl. přenesená, sníž. přenesená, nulová." sqref="U300:U30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00 - Vedlejší a ostatn...</vt:lpstr>
      <vt:lpstr>SO 01 - Hřiště</vt:lpstr>
      <vt:lpstr>'Rekapitulace stavby'!Názvy_tisku</vt:lpstr>
      <vt:lpstr>'SO 00 - Vedlejší a ostatn...'!Názvy_tisku</vt:lpstr>
      <vt:lpstr>'SO 01 - Hřiště'!Názvy_tisku</vt:lpstr>
      <vt:lpstr>'Rekapitulace stavby'!Oblast_tisku</vt:lpstr>
      <vt:lpstr>'SO 00 - Vedlejší a ostatn...'!Oblast_tisku</vt:lpstr>
      <vt:lpstr>'SO 01 - Hřiště'!Oblast_tisku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Marek</dc:creator>
  <cp:lastModifiedBy>Urban Marek</cp:lastModifiedBy>
  <dcterms:created xsi:type="dcterms:W3CDTF">2017-05-24T13:37:12Z</dcterms:created>
  <dcterms:modified xsi:type="dcterms:W3CDTF">2017-05-24T13:37:17Z</dcterms:modified>
</cp:coreProperties>
</file>